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ta-my.sharepoint.com/personal/birute_junokiene_lmta_lt/Documents/Desktop/Naujosios akademijos miestelio projektas/Susitarimai viesinimui/wetransfer_susitarimas-nr1_2025-01-08_1551/Susitarimas Nr13/Susitarimas nr 13/"/>
    </mc:Choice>
  </mc:AlternateContent>
  <xr:revisionPtr revIDLastSave="0" documentId="8_{16251AE3-D26B-49D1-AFEE-3E63E80E5B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bjektinė" sheetId="6" r:id="rId1"/>
    <sheet name="Nevykdomi LVN" sheetId="5" r:id="rId2"/>
    <sheet name="Nevykdomi LVN įr" sheetId="4" r:id="rId3"/>
    <sheet name="Nevykdomi ŠT" sheetId="1" r:id="rId4"/>
    <sheet name="Nevykdomi SE" sheetId="8" r:id="rId5"/>
  </sheets>
  <definedNames>
    <definedName name="_xlnm.Print_Area" localSheetId="0">Objektinė!$A$1:$G$28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19" i="4"/>
  <c r="G27" i="8"/>
  <c r="G26" i="8"/>
  <c r="G28" i="8" s="1"/>
  <c r="G22" i="8"/>
  <c r="G23" i="8" s="1"/>
  <c r="G29" i="8" l="1"/>
  <c r="G30" i="8" s="1"/>
  <c r="G31" i="8" s="1"/>
  <c r="G32" i="8" s="1"/>
  <c r="G33" i="8" l="1"/>
  <c r="F17" i="8" s="1"/>
  <c r="F20" i="5" l="1"/>
  <c r="G20" i="5" s="1"/>
  <c r="E20" i="5"/>
  <c r="E19" i="5"/>
  <c r="G19" i="5" s="1"/>
  <c r="F11" i="1" l="1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18" i="5"/>
  <c r="G17" i="5"/>
  <c r="G16" i="5"/>
  <c r="G16" i="4"/>
  <c r="G15" i="4"/>
  <c r="G17" i="4" s="1"/>
  <c r="G18" i="4" s="1"/>
  <c r="F15" i="4"/>
  <c r="G92" i="5" l="1"/>
  <c r="G51" i="5"/>
  <c r="G132" i="5"/>
  <c r="G153" i="5"/>
  <c r="G154" i="5" l="1"/>
  <c r="G155" i="5" s="1"/>
  <c r="G156" i="5" s="1"/>
  <c r="G21" i="6" s="1"/>
  <c r="G21" i="4"/>
  <c r="G22" i="4" s="1"/>
  <c r="F11" i="4" s="1"/>
  <c r="G157" i="5" l="1"/>
  <c r="G158" i="5" s="1"/>
  <c r="F11" i="5" s="1"/>
  <c r="G59" i="1"/>
  <c r="G48" i="1"/>
  <c r="G43" i="1"/>
  <c r="G35" i="1"/>
  <c r="G84" i="1"/>
  <c r="G85" i="1"/>
  <c r="G86" i="1"/>
  <c r="G70" i="1"/>
  <c r="G72" i="1"/>
  <c r="G73" i="1"/>
  <c r="G74" i="1"/>
  <c r="G60" i="1"/>
  <c r="G61" i="1"/>
  <c r="G62" i="1"/>
  <c r="G64" i="1"/>
  <c r="G65" i="1"/>
  <c r="G49" i="1"/>
  <c r="G50" i="1"/>
  <c r="G51" i="1"/>
  <c r="G52" i="1"/>
  <c r="G53" i="1"/>
  <c r="G54" i="1"/>
  <c r="G42" i="1"/>
  <c r="G44" i="1"/>
  <c r="G36" i="1"/>
  <c r="G37" i="1"/>
  <c r="G25" i="1"/>
  <c r="G26" i="1"/>
  <c r="G27" i="1"/>
  <c r="G28" i="1"/>
  <c r="G29" i="1"/>
  <c r="G30" i="1"/>
  <c r="G17" i="1"/>
  <c r="G18" i="1"/>
  <c r="G19" i="1"/>
  <c r="G20" i="1"/>
  <c r="G83" i="1"/>
  <c r="G78" i="1"/>
  <c r="G69" i="1"/>
  <c r="G58" i="1"/>
  <c r="G41" i="1"/>
  <c r="G34" i="1"/>
  <c r="G24" i="1"/>
  <c r="G16" i="1"/>
  <c r="G79" i="1" l="1"/>
  <c r="G80" i="1" s="1"/>
  <c r="G63" i="1"/>
  <c r="G66" i="1" s="1"/>
  <c r="G87" i="1"/>
  <c r="G88" i="1" s="1"/>
  <c r="G71" i="1"/>
  <c r="G75" i="1" s="1"/>
  <c r="G31" i="1"/>
  <c r="G45" i="1"/>
  <c r="G38" i="1"/>
  <c r="G21" i="1"/>
  <c r="G55" i="1"/>
  <c r="G89" i="1" l="1"/>
  <c r="G90" i="1" l="1"/>
  <c r="G91" i="1" s="1"/>
  <c r="G22" i="6" s="1"/>
  <c r="G23" i="6" s="1"/>
  <c r="G24" i="6" s="1"/>
  <c r="G25" i="6" s="1"/>
  <c r="F17" i="6" s="1"/>
  <c r="G92" i="1" l="1"/>
  <c r="G93" i="1" s="1"/>
</calcChain>
</file>

<file path=xl/sharedStrings.xml><?xml version="1.0" encoding="utf-8"?>
<sst xmlns="http://schemas.openxmlformats.org/spreadsheetml/2006/main" count="723" uniqueCount="349">
  <si>
    <t xml:space="preserve">SUDERINTA: ___________ TŪKST.Eur.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</si>
  <si>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</si>
  <si>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</si>
  <si>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</si>
  <si>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</si>
  <si>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>L O K A L I N Ė      S Ą M A T A</t>
  </si>
  <si>
    <t>Statinių grupė    210301S Lietuvos muzikos ir teatro akademijos studijų miestelio Olandų g. 21A, Vilniuje, statybos projektas (I PIRKIMO DALIS)</t>
  </si>
  <si>
    <t>Statinys                3 Sklypo sutvarkymas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</si>
  <si>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</si>
  <si>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</si>
  <si>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</si>
  <si>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</si>
  <si>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</si>
  <si>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</si>
  <si>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</si>
  <si>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</si>
  <si>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</si>
  <si>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</si>
  <si>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</si>
  <si>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</si>
  <si>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Žemės darbai</t>
  </si>
  <si>
    <t>N1P-0114</t>
  </si>
  <si>
    <t>100m3</t>
  </si>
  <si>
    <t>N1P-1304</t>
  </si>
  <si>
    <t>N1P-1314</t>
  </si>
  <si>
    <t>N1P-0106</t>
  </si>
  <si>
    <t xml:space="preserve">                         Skyriuje      1</t>
  </si>
  <si>
    <t>100m2</t>
  </si>
  <si>
    <t>m3</t>
  </si>
  <si>
    <t xml:space="preserve">                         Skyriuje      2</t>
  </si>
  <si>
    <t>m2</t>
  </si>
  <si>
    <t xml:space="preserve">                         Skyriuje      3</t>
  </si>
  <si>
    <t xml:space="preserve">                         Skyriuje      5</t>
  </si>
  <si>
    <t>100m</t>
  </si>
  <si>
    <t xml:space="preserve">                         Skyriuje      6</t>
  </si>
  <si>
    <t xml:space="preserve">                         Skyriuje      7</t>
  </si>
  <si>
    <t xml:space="preserve">                         Skyriuje      8</t>
  </si>
  <si>
    <t xml:space="preserve">                         Skyriuje      9</t>
  </si>
  <si>
    <t>100vnt</t>
  </si>
  <si>
    <t>m</t>
  </si>
  <si>
    <t>vnt.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</si>
  <si>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</si>
  <si>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</si>
  <si>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</si>
  <si>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</si>
  <si>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Pamatai</t>
  </si>
  <si>
    <t>Iki 600 mm skersmens gręžinių pamatams gręžimas  II grupės grunte</t>
  </si>
  <si>
    <t>N5P-0701</t>
  </si>
  <si>
    <t>Gręžtinių pamatų betonavimas</t>
  </si>
  <si>
    <t>N5P-0704</t>
  </si>
  <si>
    <t>Gelžbetoninių polių bandymai statinei apkrovai (bandymo laikas)</t>
  </si>
  <si>
    <t>N5P-0801</t>
  </si>
  <si>
    <t>val.</t>
  </si>
  <si>
    <t>Betono pagrindas po pamatais, paduodant betoną siurbliu</t>
  </si>
  <si>
    <t>N6-5</t>
  </si>
  <si>
    <t>N6-24</t>
  </si>
  <si>
    <t>Grunto kasimas 0,65m3 kaušo talpos ekskavatoriumi, pakraunant gruntą į autosavivarčius, kai gruntas  II grupės</t>
  </si>
  <si>
    <t>Grunto transportavimas 6t autosavivarčiais 1km atstumu, pakraunant 0,65m3 kaušo talpos ekskavatoriumi, kai gruntas  II grupės</t>
  </si>
  <si>
    <t>Grunto transportavimo sąnaudų pokytis už papildomą 1km atstumą, vežant 6 autosavivarčiais, kai gruntas  I-II grupės  k4=4.000</t>
  </si>
  <si>
    <t>Grunto kasimas 0,65 m3 kaušo talpos ekskavatoriumi, suverčiant gruntą į sankasą, kai gruntas  II grupės</t>
  </si>
  <si>
    <t>II grupės grunto kasimas rankiniu būdu nesutvirtintose tranšėjose (iškasose) , kai kasimo gylis iki 1,0m (10 cm iki projektinės altitudės)</t>
  </si>
  <si>
    <t>N1P-0402</t>
  </si>
  <si>
    <t>Tranšėjų, iškasų ir duobių užpylimas gruntu iš sankasos ekskavatoriumi, kai kaušo talpa  0,65m3</t>
  </si>
  <si>
    <t>N1P-0701</t>
  </si>
  <si>
    <t>Grunto tankinimas mažosios mechanizacijos priemonėmis, kai gruntas išlyginamas rankiniu būdu( I-II grupės gruntas)</t>
  </si>
  <si>
    <t>N1P-0801</t>
  </si>
  <si>
    <t>Pagrindo detalė GRL-1</t>
  </si>
  <si>
    <t>Grindų ritininių hidroizoliacijų įrengimas, tvirtinant Voltex ritininę dangą</t>
  </si>
  <si>
    <t>N11P-0201</t>
  </si>
  <si>
    <t>Cementinio skiedinio grindų išlyginamųjų sluoksnių įrengimassiurbliu, kai sluoksnio storis  80 mm</t>
  </si>
  <si>
    <t>N11P-0401</t>
  </si>
  <si>
    <t>Grindų ritininių hidroizoliacijų įrengimas, klojant plėvelę, suklijuojant siūles</t>
  </si>
  <si>
    <t>Posluoksnių įrengimas grindims mažosios mechanizacijos priemonėmis,kai skaldos sluoksnio storis  150 mm</t>
  </si>
  <si>
    <t>N11P-0103</t>
  </si>
  <si>
    <t>Posluoksnių įrengimas grindims mažosios mechanizacijos priemonėmis,kai smėlio sluoksnio storis  300 mm</t>
  </si>
  <si>
    <t>Grunto po grindų pagrindais tankinimas  mažosios mechanizacijos priemonėmis, naudojant  skaldą</t>
  </si>
  <si>
    <t>N11P-0101</t>
  </si>
  <si>
    <t>Žiniaraštis             3 Šilumos tiekimo tinklų pereinamas kanalas</t>
  </si>
  <si>
    <t>Gelžbetoninės pamatų plokštės, įrengiant klojinius iš skydų, paduodant betoną siurbliu</t>
  </si>
  <si>
    <t>N6-16</t>
  </si>
  <si>
    <t>Gelžbetoninės monolitinės konstrukcijos</t>
  </si>
  <si>
    <t>Monolitinių pamatų hidroizoliacijos įrengimas , tvirtinant Voltex ritininę dangą (PLS sienų betonavimas)</t>
  </si>
  <si>
    <t>N6P-0201</t>
  </si>
  <si>
    <t>12 mm skersmens skylių gręžimas perforatoriumi betono konstrukcijose, kai gręžimo gylis 200 mm (PLS sienų betonavimas)</t>
  </si>
  <si>
    <t>R23-171</t>
  </si>
  <si>
    <t>Ankerinių varžtų iki 1m ilgio įstatymas į paruoštus lizdus, užbetonuojant (PLS sienų betonavimas)</t>
  </si>
  <si>
    <t>N6-164</t>
  </si>
  <si>
    <t>t</t>
  </si>
  <si>
    <t>Gelžbet.sienos,pertvaros didesnio kaip 200mm storio, iki 3m aukščio,klojiniai iš skydų,paduodant betoną siurbliu (PLS sienų betonavimas)</t>
  </si>
  <si>
    <t>N6-91</t>
  </si>
  <si>
    <t>Gelžb. juostiniai pamatai, atraminės rūsio sienos didesnio kaip 300mm pločio, įrengiant klojinius iš skydų (atraminių sienų rostverkas)</t>
  </si>
  <si>
    <t>Gelžbet.sienos,pertvaros didesnio kaip 200mm storio, iki 3m aukščio,klojiniai iš skydų,paduodant betoną siurbliu (SN sienų betonavimas)</t>
  </si>
  <si>
    <t>Besijiniai gelžbetoniniai didesnio kaip 150mm storio perdenginiai iki 6m aukštyje</t>
  </si>
  <si>
    <t>N6-111</t>
  </si>
  <si>
    <t>Gelžbetoninės surenkamos konstrukcijos</t>
  </si>
  <si>
    <t>Gelžbetoninių kiaurymėtų perdangos plokščių montavimas (aukštis 265 mm , plotas iki 5m2)</t>
  </si>
  <si>
    <t>N7P-0406</t>
  </si>
  <si>
    <t>Ryšių (inkarų, sąvaržų) įrengimas kiaurymėtų perdangos plokščių atramose</t>
  </si>
  <si>
    <t>N7P-0407</t>
  </si>
  <si>
    <t>Betonavimo darbai, įrengiant kiaurymėtų plokščių perdangas  (ryšių užbetonavimas)</t>
  </si>
  <si>
    <t>N7P-0408</t>
  </si>
  <si>
    <t>Betonavimo darbai, įrengiant kiaurymėtų plokščių perdangas  (kiaurymių plokštėse užbetonavimas, kai plokštės aukštis daugiau 250mm)</t>
  </si>
  <si>
    <t>Plieninės konstrukcijos</t>
  </si>
  <si>
    <t>Metalinių kolonų montavimas, kai kolonų masė  iki 0,25 t</t>
  </si>
  <si>
    <t>N9P-0101</t>
  </si>
  <si>
    <t>Įvairių paviršių valymas metaliniu šepečiu mechanizuotai</t>
  </si>
  <si>
    <t>N13-146</t>
  </si>
  <si>
    <t>10m2</t>
  </si>
  <si>
    <t>Metalinių paviršių gruntavimas , teptuku</t>
  </si>
  <si>
    <t>N13-67</t>
  </si>
  <si>
    <t>Metalinių paviršių dažymas emale , teptuku</t>
  </si>
  <si>
    <t>N13-85</t>
  </si>
  <si>
    <t xml:space="preserve">                         Skyriuje      4</t>
  </si>
  <si>
    <t>Detalė TL-1</t>
  </si>
  <si>
    <t>Denginių betoninio nuolydžio sluoksnių įrengimas,paduodant medžiagas siurbliu, kai sluoksnio storis  50 mm</t>
  </si>
  <si>
    <t>N12P-0101</t>
  </si>
  <si>
    <t>Monolitinių pamatų hidroizoliacijos įrengimas , tvirtinant Voltex ritininę dangą</t>
  </si>
  <si>
    <t>Monolitinių pamatų hidroizoliacijos įrengimas , tvirtinant drenažo ritininę dangą</t>
  </si>
  <si>
    <t>12 mm skersmens skylių gręžimas perforatoriumi betono konstrukcijose, kai gręžimo gylis 200 mm</t>
  </si>
  <si>
    <t>Ankerinių varžtų iki 1m ilgio įstatymas į paruoštus lizdus, užbetonuojant</t>
  </si>
  <si>
    <t>Smulkių plieninių tvirtinimo detalių montavimas, tvirtinant varžtais (NP juosta 50x2mm)</t>
  </si>
  <si>
    <t>N9P-0110</t>
  </si>
  <si>
    <t>Siūlių sandarinimas elastiniais hermetikais , kai siūlės skerspjūvis iki 0,25 cm2 (100m siūlės)</t>
  </si>
  <si>
    <t>N15P-0318</t>
  </si>
  <si>
    <t>Denginių apsauginių sluoksnių įrengimas,paduodant medžiagas kranu, kai sluoksnio storis  30 mm</t>
  </si>
  <si>
    <t>Deformacinė siūlė DS-1</t>
  </si>
  <si>
    <t>Deformacinių siūlių įrengimas , panaudojant sandarinimo tarpiklius ir injektuojant hermetiku</t>
  </si>
  <si>
    <t>N6P-0901</t>
  </si>
  <si>
    <t>Deformacinės siūlės detale WN-37</t>
  </si>
  <si>
    <t>Technologinių siūlių detalės</t>
  </si>
  <si>
    <t>Cetflex ACF 165</t>
  </si>
  <si>
    <t>Cetflex KA</t>
  </si>
  <si>
    <t>Bentostrip 20x5</t>
  </si>
  <si>
    <t>Revofix</t>
  </si>
  <si>
    <t>Mechaninis tvirtinimo elementas</t>
  </si>
  <si>
    <t xml:space="preserve">                         Žiniaraštyje     3</t>
  </si>
  <si>
    <t>Suma žiniaraščiui</t>
  </si>
  <si>
    <t xml:space="preserve"> EUR</t>
  </si>
  <si>
    <t>Indeksacija 15.00%</t>
  </si>
  <si>
    <t>Pridėtinės vertės mokestis    21.00%</t>
  </si>
  <si>
    <t>Iš viso žiniaraštyje    1</t>
  </si>
  <si>
    <t>ĮRENGINIŲ  POREIKIO  ŽINIARAŠTIS</t>
  </si>
  <si>
    <t>Statinių grupė     210301 Lietuvos muzikos ir teatro akademijos studijų miestelio Olandų g. 21A, Vilniuje, statybos projektas (I PIRKIMO DALIS)</t>
  </si>
  <si>
    <t>Statinys                4 Lauko tinklai</t>
  </si>
  <si>
    <t>Žiniaraštis             1 Vandentiekio - nuotekų tinklai</t>
  </si>
  <si>
    <t>Eil.</t>
  </si>
  <si>
    <t>Kodas</t>
  </si>
  <si>
    <t xml:space="preserve">Įrenginių pavadinimas </t>
  </si>
  <si>
    <t xml:space="preserve">Kaina </t>
  </si>
  <si>
    <t>Vertė</t>
  </si>
  <si>
    <t>Nr.</t>
  </si>
  <si>
    <t>Techniniai ir kiti duomenys</t>
  </si>
  <si>
    <t xml:space="preserve">EUR       </t>
  </si>
  <si>
    <t xml:space="preserve"> </t>
  </si>
  <si>
    <t xml:space="preserve">   2   Lietaus vandens nuotekų tinklai</t>
  </si>
  <si>
    <t>LV-1</t>
  </si>
  <si>
    <t>Infiltracijos modulis INF.1</t>
  </si>
  <si>
    <t>kompl.</t>
  </si>
  <si>
    <t>LV-2</t>
  </si>
  <si>
    <t>Infiltracijos modulis INF.2</t>
  </si>
  <si>
    <t>Skyriuje     2</t>
  </si>
  <si>
    <t>žiniaraštyje   1</t>
  </si>
  <si>
    <t>Ūkio - buities ir gamybiniai tinklai</t>
  </si>
  <si>
    <t>N23-150</t>
  </si>
  <si>
    <t>110 mm skersmens plastmasinių įmovinių vamzdžių montavimas, kai 100 m vamzdyne -17 sandūrų</t>
  </si>
  <si>
    <t>N23-152</t>
  </si>
  <si>
    <t>200 mm skersmens plastmasinių įmovinių vamzdžių montavimas, kai 100 m vamzdyne -17 sandūrų</t>
  </si>
  <si>
    <t>1030-59</t>
  </si>
  <si>
    <t>PVC vamzdžiai klasė N 110x3.2x1000 (išor. nuotek.)</t>
  </si>
  <si>
    <t>1031-16</t>
  </si>
  <si>
    <t>PVC vamzdžiai klasė N 200x4.9x1000 (išor. nuotek.)</t>
  </si>
  <si>
    <t>N23P-0302</t>
  </si>
  <si>
    <t>Apvalių surenkamų gelžbetoninių nuotakyno šulinių įrengimas šlapiuose gruntuose , kai šulinių skersmuo 1,0 m (surenkamos g/b konstrukcijos)</t>
  </si>
  <si>
    <t>2050-19</t>
  </si>
  <si>
    <t>"Plaukiojančio tipo" šulinių dangčiai D 400</t>
  </si>
  <si>
    <t>N22P-0908</t>
  </si>
  <si>
    <t>Komunikacijų žymėjimo ženklų ant stulpelių įrengimas , kai stulpeliai metaliniai</t>
  </si>
  <si>
    <t>Apvalių surenkamų gelžbetoninių nuotakyno šulinių įrengimas šlapiuose gruntuose, kai šulinių skersmuo  1,5 m (surenkamos g/b konstrukcijos)</t>
  </si>
  <si>
    <t>Komunikacijų žymėjimo ženklų ant stulpelių įrengimas, kai stulpeliai  metaliniai</t>
  </si>
  <si>
    <t>Apvalių surenkamų gelžbetoninių nuotakyno šulinių įrengimas šlapiuose gruntuose, kai šulinių skersmuo  2,0 m (surenkamos g/b konstrukcijos)</t>
  </si>
  <si>
    <t>N23P-0503</t>
  </si>
  <si>
    <t>Nuotekų vamzdyno prijungimas prie esamų tinklų, iškertant šulinio sienelę (šlapiame grunte, kai vamzdžių skersmuo iki 600 mm)</t>
  </si>
  <si>
    <t>R23-58</t>
  </si>
  <si>
    <t>Skylių įvadams iškalimas betoniniuose pamatuose ir, padarius įvadus, jų užtaisymas betonu</t>
  </si>
  <si>
    <t>N16-179</t>
  </si>
  <si>
    <t>Vamzd., kurių D iki 400mm, įvadų pastatų pamatuose hermetizavimas</t>
  </si>
  <si>
    <t>F23-4-9</t>
  </si>
  <si>
    <t>Perkritimo įrengimas</t>
  </si>
  <si>
    <t>N23P-0402</t>
  </si>
  <si>
    <t>Plastikinių vamzdžių vamzdynų iki 630 mm skersmens hidraulinis bandymas ( vamzdžių skersmuo 110 mm)</t>
  </si>
  <si>
    <t>Plastikinių vamzdžių vamzdynų iki 630 mm skersmens hidraulinis bandymas ( vamzdžių skersmuo 200 mm)</t>
  </si>
  <si>
    <t>R19-247</t>
  </si>
  <si>
    <t>Vamzdyno vidaus apžiūra, darant vaizdo įrašą</t>
  </si>
  <si>
    <t>N23-1</t>
  </si>
  <si>
    <t>Smėlio pagrindo po vamzdynais įrengimas</t>
  </si>
  <si>
    <t>N23-235</t>
  </si>
  <si>
    <t>Vamzdynų pirminis (apsauginis) užpylimas smėliu ekskavatoriumi, sutankinant</t>
  </si>
  <si>
    <t>N1P-1401</t>
  </si>
  <si>
    <t>Žemės darbai, klojant vamzdyną sausuose gruntuose atskiroje tranšėjoje, kai vamzdžio D iki 600mm, neišvežant grunto, kai tranšėjos gylis  daugiau 1,5m iki 2,0 m</t>
  </si>
  <si>
    <t>km</t>
  </si>
  <si>
    <t>Žemės darbai, klojant vamzdyną sausuose gruntuose atskiroje tranšėjoje, kai vamzdžio D iki 600mm, neišvežant grunto , kai tranšėjos gylis daugiau 4,5m iki 5,0m</t>
  </si>
  <si>
    <t>N1P-1410</t>
  </si>
  <si>
    <t>Sąnaudų pokytis grunto pervežimo 1km atstumui, klojant vamzdyną atskiroje tranšėjoje, kai vamzdžio D iki 600mm , kai tranšėjos gylis daugiau 4,5m iki 5,0m</t>
  </si>
  <si>
    <t>N1P-0607</t>
  </si>
  <si>
    <t>Iki 1,5m pločio tranšėjų sienų tvirtinimas , kai gruntas nepastovus</t>
  </si>
  <si>
    <t>R16-115</t>
  </si>
  <si>
    <t>Vejos mažų plotų atnaujinimas, papildant 10 cm augalinio grunto sluoksniu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</si>
  <si>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</si>
  <si>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</si>
  <si>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</si>
  <si>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  k4=15.000</t>
  </si>
  <si>
    <t>R19-38</t>
  </si>
  <si>
    <t>Ketinių lauko kanalizacijos 200 mm skersmens vamzdynų ardymas</t>
  </si>
  <si>
    <t>N27-14</t>
  </si>
  <si>
    <t>Esamo šulinio demontavimas nr.152 (F1-27)  k1=0.80,k2=0.80,k3=0.000</t>
  </si>
  <si>
    <t>N23P-0201</t>
  </si>
  <si>
    <t>Nuotekų surinkimo tinklų plastikinių ir plastikinių armuotų įmovinių vamzdžių klojimas , kai vamzdžių skersmuo 160 mm</t>
  </si>
  <si>
    <t>1030-63</t>
  </si>
  <si>
    <t>PVC vamzdžiai klasė N 160x4.0x1000 (išor. nuotek.)</t>
  </si>
  <si>
    <t>N17-14</t>
  </si>
  <si>
    <t>Trapo, kurio skersmuo 50mm, montavimas</t>
  </si>
  <si>
    <t>Lietaus vandens nuotekų tinklai</t>
  </si>
  <si>
    <t>N23-151</t>
  </si>
  <si>
    <t>160 mm skersmens plastmasinių įmovinių vamzdžių montavimas, kai 100 m vamzdyne -17 sandūrų</t>
  </si>
  <si>
    <t>N23-153</t>
  </si>
  <si>
    <t>250 mm skersmens plastmasinių įmovinių vamzdžių montavimas, kai 100 m vamzdyne -17 sandūrų</t>
  </si>
  <si>
    <t>N23-154</t>
  </si>
  <si>
    <t>315 mm skersmens plastmasinių įmovinių vamzdžių montavimas, kai 100 m vamzdyne -17 sandūrų</t>
  </si>
  <si>
    <t>1031-20</t>
  </si>
  <si>
    <t>PVC vamzdžiai klasė N 250x6.2x1000 (išor. nuotek.)</t>
  </si>
  <si>
    <t>1031-24</t>
  </si>
  <si>
    <t>PVC vamzdžiai klasė N 315x7.7x1000 (išor. nuotek.)</t>
  </si>
  <si>
    <t>F22-1-14</t>
  </si>
  <si>
    <t>500mm skers.apsauginių pl.vamzdžių klojimas, pašalinant gruntą, prakalant daugiau 15m iki 30m (be darbo duobės kasimo)</t>
  </si>
  <si>
    <t>N23P-0306</t>
  </si>
  <si>
    <t>Plastikinių lauko nuotakyno šulinių montavimas , kai šulinių skersmuo daugiau 400 mm iki 500 mm</t>
  </si>
  <si>
    <t>1033-86</t>
  </si>
  <si>
    <t>Ketiniai dangčiai važ. daliai 425x375mm be užrakto (išor. nuotek.)</t>
  </si>
  <si>
    <t>Ketiniai liukai</t>
  </si>
  <si>
    <t>Nuotekų vamzdyno prijungimas prie esamų tinklų, iškertant šulinio sienelę (šlapiame grunte, kai vamzdžių skersmuo iki 600 mm) *į esamą kamerą</t>
  </si>
  <si>
    <t>N23P-0608</t>
  </si>
  <si>
    <t>Išvalytų buitinių nuotekų infiltracijos tunelio montavimas ( modulių skaičius tunelyje  8.00 vnt)</t>
  </si>
  <si>
    <t>N23-200</t>
  </si>
  <si>
    <t>Paviršinio vandens surinkimo sistemos betoninio pagrindo įrengimas</t>
  </si>
  <si>
    <t>N23-202</t>
  </si>
  <si>
    <t>Paviršinio vandens surinkimo kanalų ant paruošto pagrindo įrengimas, hermetizuojant sandūras</t>
  </si>
  <si>
    <t>L-1</t>
  </si>
  <si>
    <t>Plyšinis latakas L-216,72m (pilnas komplektas pagal TS)</t>
  </si>
  <si>
    <t>L-2</t>
  </si>
  <si>
    <t>Polimerbetonio latakas su ketaus grotelėmis L - 46,0m Monoblock (pilnas komplektas pagal TS)</t>
  </si>
  <si>
    <t>L-3</t>
  </si>
  <si>
    <t>Polimerbetonio latakas su ketaus grotelėmis (pilnas komplektas pagal TS)</t>
  </si>
  <si>
    <t>Plastikinių vamzdžių vamzdynų iki 630 mm skersmens hidraulinis bandymas ( vamzdžių skersmuo 160 mm)</t>
  </si>
  <si>
    <t>Plastikinių vamzdžių vamzdynų iki 630 mm skersmens hidraulinis bandymas ( vamzdžių skersmuo 250 mm)</t>
  </si>
  <si>
    <t>Plastikinių vamzdžių vamzdynų iki 630 mm skersmens hidraulinis bandymas ( vamzdžių skersmuo 315 mm)</t>
  </si>
  <si>
    <t>Žemės darbai, klojant vamzdyną sausuose gruntuose atskiroje tranšėjoje, kai vamzdžio D iki 600mm, neišvežant grunto, kai tranšėjos gylis daugiau 1,5m iki 2,0 m</t>
  </si>
  <si>
    <t>Žemės darbai, klojant vamzdyną sausuose gruntuose atskiroje tranšėjoje, kai vamzdžio D iki 600mm, neišvežant grunto , kai tranšėjos gylis daugiau 2,5m iki 3,0m</t>
  </si>
  <si>
    <t>Vandentiekio tinklai</t>
  </si>
  <si>
    <t>N22-118</t>
  </si>
  <si>
    <t>Vamzdynai iš polietileninių D nuo 63mm iki 200mm vamzdžių</t>
  </si>
  <si>
    <t>1020-72</t>
  </si>
  <si>
    <t>PE 100 slėgio vandens vamzdžiai, PN 10, SDR 17, 110x6.6mm (vand.)</t>
  </si>
  <si>
    <t>1020-75</t>
  </si>
  <si>
    <t>PE 100 slėgio vandens vamzdžiai, PN 10, SDR 17, 160x9.5mm (vand.)</t>
  </si>
  <si>
    <t>1020-56</t>
  </si>
  <si>
    <t>PE 100 slėgio vandens vamzdžiai, PN 10, SDR 17, 63x3.8mm (vand.)</t>
  </si>
  <si>
    <t>F22-1-12</t>
  </si>
  <si>
    <t>300mm skers.apsauginių pl.vamzdžių klojimas, pašalinant gruntą, prakalant daugiau 15m iki 30m (be darbo duobės kasimo)</t>
  </si>
  <si>
    <t>DEM</t>
  </si>
  <si>
    <t>Esamos vandentiekio linijos demontavimas ir aklinimas kameroje Nr.138</t>
  </si>
  <si>
    <t>N22-342</t>
  </si>
  <si>
    <t>Stačiakampiai surenkami gelžbetonio vandentiekio šuliniai *kameros šlapiuose gruntuose</t>
  </si>
  <si>
    <t>Apvalių surenkamų gelžbetoninių šulinių įrengimas šlapiuose gruntuose, kai šulinių skersmuo 2,0 m (surenkamos g/b konstrukcijos)</t>
  </si>
  <si>
    <t>N22-271</t>
  </si>
  <si>
    <t>Vandentiekio sklendžių arba atbulinių vožtuvų D 100mm pastatymas</t>
  </si>
  <si>
    <t>2014-4</t>
  </si>
  <si>
    <t>Kaliojo ketaus flanšinės sklendės DN 100 (ilgos)</t>
  </si>
  <si>
    <t>F16-6-1</t>
  </si>
  <si>
    <t>Šalto vandens apskaitos mazgas, kai įvado DN 60mm ir skaitiklio DN 25mm</t>
  </si>
  <si>
    <t>F16-6-6</t>
  </si>
  <si>
    <t>Šalto vandens apskaitos mazgas su apvedimo linija, kai įvado dn 150mm ir  skaitiklio dn 100mm</t>
  </si>
  <si>
    <t>N22-301</t>
  </si>
  <si>
    <t>Plieninių antvamzdžių D 200mm įpjovimas į vandentiekio tinklus</t>
  </si>
  <si>
    <t>N22-295</t>
  </si>
  <si>
    <t>Priešgaisrinių hidrantų pastatymas</t>
  </si>
  <si>
    <t>Priegaisrinis antžeminis C tipo hidrantas</t>
  </si>
  <si>
    <t>N22P-0701</t>
  </si>
  <si>
    <t>Vamzdynų iki 400 mm skersmens hidraulinis bandymas, kai vamzdžių skersmuo iki 65 mm</t>
  </si>
  <si>
    <t>Vamzdynų iki 400 mm skersmens hidraulinis bandymas, kai vamzdžių skersmuo 100 mm</t>
  </si>
  <si>
    <t>Vamzdynų iki 400 mm skersmens hidraulinis bandymas, kai vamzdžių skersmuo 160 mm</t>
  </si>
  <si>
    <t>N22P-0707</t>
  </si>
  <si>
    <t>Vamzdynų iki 400 mm skersmens praplovimas su dezinfekcija , kai vamzdžių skersmuo iki 65 mm</t>
  </si>
  <si>
    <t>Vamzdynų iki 400 mm skersmens praplovimas su dezinfekcija , kai vamzdžių skersmuo 100 mm</t>
  </si>
  <si>
    <t>Vamzdynų iki 400 mm skersmens praplovimas su dezinfekcija, kai vamzdžių skersmuo 160 mm</t>
  </si>
  <si>
    <t>N22P-0409</t>
  </si>
  <si>
    <t>Vamzdyno prijungimas neišardoma polietileno-plieno jungtimi, jungiant sandūras sulydymu ir suvirinimu elektra , kai vamzdžių skersmuo 125-160 mm</t>
  </si>
  <si>
    <t>Vamzdyno prijungimas neišardoma polietileno-plieno jungtimi, jungiant sandūras sulydymu ir suvirinimu elektra , kai vamzdžių skersmuo 90-110 mm</t>
  </si>
  <si>
    <t>Drenažo tinklas kolektoriams</t>
  </si>
  <si>
    <t>Nuotekų surinkimo tinklų plastikinių ir plastikinių armuotų įmovinių vamzdžių klojimas , kai vamzdžių skersmuo 110 mm</t>
  </si>
  <si>
    <t>1022-326</t>
  </si>
  <si>
    <t>50x3,8mm Ultrastress Visio nuot. vamzdis PE100-RC SDR17 PN10 100m</t>
  </si>
  <si>
    <t>N23-237</t>
  </si>
  <si>
    <t>Vamzdynų pirminis (apsauginis) užpylimas smėliu rankiniu būdu, sutankinant</t>
  </si>
  <si>
    <t>N23P-0804</t>
  </si>
  <si>
    <t>Plastikinių vamzdžių (drenažo rinktuvų) klojimas iškastose tranšėjose , kai vamzdžių skersmuo daugiau 110 mm iki 160 mm</t>
  </si>
  <si>
    <t>220737-1</t>
  </si>
  <si>
    <t>Drenažo linijų komplektuojnčios detalės</t>
  </si>
  <si>
    <t>N22-283</t>
  </si>
  <si>
    <t>Vandentiekio plieninių sklendžių arba atbulinių vožtuvų D 50mm pastatymas</t>
  </si>
  <si>
    <t>2005-760</t>
  </si>
  <si>
    <t>Rutuliniai ventiliai vandens srauto reguliavimui, DN 50</t>
  </si>
  <si>
    <t>2011-24</t>
  </si>
  <si>
    <t>Atbuliniai vožtuvai (žalvar.) PN16, 50mm</t>
  </si>
  <si>
    <t>N16P-0701</t>
  </si>
  <si>
    <t>Cirkuliacinių siurblių su movinėmis jungtimis montavimas</t>
  </si>
  <si>
    <t>260720-1</t>
  </si>
  <si>
    <t>Drenažo siurblys 1m3/h, V220 W500</t>
  </si>
  <si>
    <t>Nuotekų vamzdyno prijungimas prie esamų tinklų (L1 linija)</t>
  </si>
  <si>
    <t>N23P-0908</t>
  </si>
  <si>
    <t>Filtracinių sluoksnių iš birių medžiagų įrengimas mechanizuotai iš smėlio</t>
  </si>
  <si>
    <t>Filtracinių sluoksnių iš birių medžiagų įrengimas mechanizuotai iš skaldos</t>
  </si>
  <si>
    <t xml:space="preserve">                         Žiniaraštyje     1</t>
  </si>
  <si>
    <t xml:space="preserve">                         Iš viso žiniaraštyje   1</t>
  </si>
  <si>
    <t xml:space="preserve">                         Iš viso žiniaraštyje  14</t>
  </si>
  <si>
    <t xml:space="preserve">                         Žiniaraštyje    14</t>
  </si>
  <si>
    <t>NEVYKDOMI DARBAI</t>
  </si>
  <si>
    <t>VYKDOMI DARBAI</t>
  </si>
  <si>
    <t>EUR</t>
  </si>
  <si>
    <t>Suma</t>
  </si>
  <si>
    <t>Statinys                1 Teatro ir kino fakultetas ir mažasis salių blokas (TKF)</t>
  </si>
  <si>
    <t>O B J E K T I N Ė    S Ą M A T A</t>
  </si>
  <si>
    <t xml:space="preserve">2023 M.       MĖN.   D.                                               </t>
  </si>
  <si>
    <t xml:space="preserve">2023  M.            MĖN.    D.                                        </t>
  </si>
  <si>
    <t xml:space="preserve">Suma žiniaraščiui   </t>
  </si>
  <si>
    <t xml:space="preserve">2021  M.            MĖN.    D.                                        </t>
  </si>
  <si>
    <t xml:space="preserve">2021 M.       MĖN.   D.                                               </t>
  </si>
  <si>
    <t>Sudaryta pagal 2020.04 kainas</t>
  </si>
  <si>
    <t>Statinys                5 Saulės elektrinė</t>
  </si>
  <si>
    <t>Žiniaraštis             1 Elektrotechnika (Saulės elektrinė)</t>
  </si>
  <si>
    <t>Montavimo darbai</t>
  </si>
  <si>
    <t>Kaina</t>
  </si>
  <si>
    <t>Medžiagos</t>
  </si>
  <si>
    <t>S.2</t>
  </si>
  <si>
    <t>Saulės moduliai 330W</t>
  </si>
  <si>
    <t>S.3</t>
  </si>
  <si>
    <t>Konstrukcijos saulės moduliams tvirtinti</t>
  </si>
  <si>
    <t xml:space="preserve">                         Žiniaraštyje    1</t>
  </si>
  <si>
    <t xml:space="preserve">                         Žiniaraštyje    3</t>
  </si>
  <si>
    <t>Žiniaraštis            Nevykdomi LVN, ŠT kanalo ir SE įrengimo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</si>
</sst>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??0.0?????;\-?0.0?????;?"/>
    <numFmt numFmtId="165" formatCode="??????0.0???;\-?????0.0???;?"/>
    <numFmt numFmtId="166" formatCode="????????0.0?;\-???????0.0?;?"/>
    <numFmt numFmtId="167" formatCode="????????0.00;\-???????0.00;?"/>
    <numFmt numFmtId="168" formatCode="??????0.0??;\-?????0.0??;?"/>
    <numFmt numFmtId="169" formatCode="??????0.0?;\-?????0.0?;?"/>
    <numFmt numFmtId="170" formatCode="???????0.0?;\-??????0.0?;?"/>
    <numFmt numFmtId="171" formatCode="?????????0.0?;\-????????0.0?;?"/>
    <numFmt numFmtId="172" formatCode="??????0.0?????;\-?????0.0?????;?"/>
    <numFmt numFmtId="173" formatCode="0.00_ ;\-0.00\ "/>
    <numFmt numFmtId="174" formatCode="#,##0.00_ ;\-#,##0.00\ "/>
    <numFmt numFmtId="175" formatCode="0.000000000000_);\(0.000000000000\)"/>
  </numFmts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9"/>
      <color theme="1"/>
      <name val="Calibri"/>
      <family val="2"/>
      <charset val="186"/>
      <scheme val="minor"/>
    </font>
    <font>
      <b/>
      <sz val="8"/>
      <color theme="1"/>
      <name val="MonospaceLT"/>
      <charset val="186"/>
    </font>
    <font>
      <sz val="10"/>
      <color theme="1"/>
      <name val="TimesLT"/>
      <charset val="186"/>
    </font>
    <font>
      <sz val="8"/>
      <color theme="1"/>
      <name val="TimesLT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6" fontId="6" fillId="0" borderId="1" xfId="0" applyNumberFormat="1" applyFont="1" applyBorder="1"/>
    <xf numFmtId="0" fontId="0" fillId="0" borderId="10" xfId="0" applyBorder="1"/>
    <xf numFmtId="0" fontId="0" fillId="0" borderId="11" xfId="0" applyBorder="1"/>
    <xf numFmtId="165" fontId="8" fillId="2" borderId="0" xfId="0" applyNumberFormat="1" applyFont="1" applyFill="1" applyAlignment="1">
      <alignment vertical="top"/>
    </xf>
    <xf numFmtId="167" fontId="10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8" fontId="8" fillId="0" borderId="0" xfId="0" applyNumberFormat="1" applyFont="1" applyAlignment="1">
      <alignment horizontal="right"/>
    </xf>
    <xf numFmtId="169" fontId="8" fillId="0" borderId="0" xfId="0" applyNumberFormat="1" applyFont="1" applyAlignment="1">
      <alignment horizontal="right"/>
    </xf>
    <xf numFmtId="170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8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71" fontId="10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12" xfId="0" applyBorder="1"/>
    <xf numFmtId="168" fontId="10" fillId="0" borderId="12" xfId="0" applyNumberFormat="1" applyFont="1" applyBorder="1" applyAlignment="1">
      <alignment horizontal="right"/>
    </xf>
    <xf numFmtId="169" fontId="10" fillId="0" borderId="12" xfId="0" applyNumberFormat="1" applyFont="1" applyBorder="1" applyAlignment="1">
      <alignment horizontal="right"/>
    </xf>
    <xf numFmtId="171" fontId="10" fillId="0" borderId="12" xfId="0" applyNumberFormat="1" applyFont="1" applyBorder="1" applyAlignment="1">
      <alignment horizontal="right"/>
    </xf>
    <xf numFmtId="0" fontId="0" fillId="0" borderId="13" xfId="0" applyBorder="1"/>
    <xf numFmtId="168" fontId="10" fillId="0" borderId="13" xfId="0" applyNumberFormat="1" applyFont="1" applyBorder="1" applyAlignment="1">
      <alignment horizontal="right"/>
    </xf>
    <xf numFmtId="169" fontId="10" fillId="0" borderId="13" xfId="0" applyNumberFormat="1" applyFont="1" applyBorder="1" applyAlignment="1">
      <alignment horizontal="right"/>
    </xf>
    <xf numFmtId="171" fontId="10" fillId="0" borderId="13" xfId="0" applyNumberFormat="1" applyFont="1" applyBorder="1" applyAlignment="1">
      <alignment horizontal="right"/>
    </xf>
    <xf numFmtId="166" fontId="8" fillId="0" borderId="14" xfId="0" applyNumberFormat="1" applyFont="1" applyBorder="1" applyAlignment="1">
      <alignment vertical="top"/>
    </xf>
    <xf numFmtId="166" fontId="8" fillId="3" borderId="14" xfId="0" applyNumberFormat="1" applyFont="1" applyFill="1" applyBorder="1" applyAlignment="1">
      <alignment vertical="top"/>
    </xf>
    <xf numFmtId="0" fontId="0" fillId="3" borderId="14" xfId="0" applyFill="1" applyBorder="1"/>
    <xf numFmtId="166" fontId="8" fillId="3" borderId="4" xfId="0" applyNumberFormat="1" applyFont="1" applyFill="1" applyBorder="1" applyAlignment="1">
      <alignment vertical="top"/>
    </xf>
    <xf numFmtId="165" fontId="8" fillId="3" borderId="4" xfId="0" applyNumberFormat="1" applyFont="1" applyFill="1" applyBorder="1" applyAlignment="1">
      <alignment vertical="top"/>
    </xf>
    <xf numFmtId="164" fontId="8" fillId="3" borderId="4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166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1" applyFont="1" applyBorder="1"/>
    <xf numFmtId="173" fontId="0" fillId="0" borderId="0" xfId="0" applyNumberFormat="1"/>
    <xf numFmtId="174" fontId="6" fillId="0" borderId="1" xfId="0" applyNumberFormat="1" applyFont="1" applyBorder="1"/>
    <xf numFmtId="166" fontId="10" fillId="3" borderId="14" xfId="0" applyNumberFormat="1" applyFont="1" applyFill="1" applyBorder="1" applyAlignment="1">
      <alignment vertical="top"/>
    </xf>
    <xf numFmtId="175" fontId="0" fillId="0" borderId="0" xfId="0" applyNumberFormat="1"/>
    <xf numFmtId="172" fontId="8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E5B5-4C1C-4388-9F91-332C8CD9D978}">
  <sheetPr>
    <pageSetUpPr fitToPage="1"/>
  </sheetPr>
  <dimension ref="A2:G28"/>
  <sheetViews>
    <sheetView tabSelected="1" zoomScale="90" zoomScaleNormal="90" workbookViewId="0">
      <selection activeCell="J22" sqref="J22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  <col min="8" max="8" width="14.5703125" customWidth="1"/>
    <col min="9" max="9" width="13.28515625" bestFit="1" customWidth="1"/>
  </cols>
  <sheetData>
    <row r="2" spans="1:7">
      <c r="A2" s="78" t="s">
        <v>0</v>
      </c>
      <c r="B2" s="79"/>
      <c r="C2" s="79"/>
      <c r="E2" s="78" t="s">
        <v>3</v>
      </c>
      <c r="F2" s="79"/>
      <c r="G2" s="79"/>
    </row>
    <row r="3" spans="1:7">
      <c r="A3" s="78" t="s">
        <v>1</v>
      </c>
      <c r="B3" s="79"/>
      <c r="C3" s="79"/>
      <c r="E3" s="78" t="s">
        <v>1</v>
      </c>
      <c r="F3" s="79"/>
      <c r="G3" s="79"/>
    </row>
    <row r="4" spans="1:7">
      <c r="A4" s="78" t="s">
        <v>2</v>
      </c>
      <c r="B4" s="79"/>
      <c r="C4" s="79"/>
      <c r="E4" s="78" t="s">
        <v>4</v>
      </c>
      <c r="F4" s="79"/>
      <c r="G4" s="79"/>
    </row>
    <row r="5" spans="1:7">
      <c r="A5" s="78" t="s">
        <v>1</v>
      </c>
      <c r="B5" s="79"/>
      <c r="C5" s="79"/>
      <c r="E5" s="78" t="s">
        <v>1</v>
      </c>
      <c r="F5" s="79"/>
      <c r="G5" s="79"/>
    </row>
    <row r="6" spans="1:7">
      <c r="A6" s="78" t="s">
        <v>332</v>
      </c>
      <c r="B6" s="79"/>
      <c r="C6" s="79"/>
      <c r="E6" s="78" t="s">
        <v>331</v>
      </c>
      <c r="F6" s="78"/>
      <c r="G6" s="79"/>
    </row>
    <row r="8" spans="1:7" ht="15.75">
      <c r="C8" s="80" t="s">
        <v>330</v>
      </c>
      <c r="D8" s="81"/>
      <c r="E8" s="81"/>
      <c r="F8" s="81"/>
    </row>
    <row r="9" spans="1:7">
      <c r="C9" s="82"/>
      <c r="D9" s="81"/>
      <c r="E9" s="81"/>
      <c r="F9" s="81"/>
    </row>
    <row r="11" spans="1:7" ht="15" customHeight="1">
      <c r="A11" s="84" t="s">
        <v>142</v>
      </c>
      <c r="B11" s="79"/>
      <c r="C11" s="79"/>
      <c r="D11" s="79"/>
      <c r="E11" s="79"/>
      <c r="F11" s="79"/>
      <c r="G11" s="79"/>
    </row>
    <row r="12" spans="1:7">
      <c r="A12" s="79"/>
      <c r="B12" s="79"/>
      <c r="C12" s="79"/>
      <c r="D12" s="79"/>
      <c r="E12" s="79"/>
      <c r="F12" s="79"/>
      <c r="G12" s="79"/>
    </row>
    <row r="13" spans="1:7" ht="15" customHeight="1">
      <c r="A13" s="84" t="s">
        <v>329</v>
      </c>
      <c r="B13" s="79"/>
      <c r="C13" s="79"/>
      <c r="D13" s="79"/>
      <c r="E13" s="79"/>
      <c r="F13" s="79"/>
      <c r="G13" s="79"/>
    </row>
    <row r="14" spans="1:7">
      <c r="A14" s="79"/>
      <c r="B14" s="79"/>
      <c r="C14" s="79"/>
      <c r="D14" s="79"/>
      <c r="E14" s="79"/>
      <c r="F14" s="79"/>
      <c r="G14" s="79"/>
    </row>
    <row r="15" spans="1:7" ht="15" customHeight="1">
      <c r="A15" s="84" t="s">
        <v>348</v>
      </c>
      <c r="B15" s="79"/>
      <c r="C15" s="79"/>
      <c r="D15" s="79"/>
      <c r="E15" s="79"/>
      <c r="F15" s="79"/>
      <c r="G15" s="79"/>
    </row>
    <row r="16" spans="1:7">
      <c r="A16" s="79"/>
      <c r="B16" s="79"/>
      <c r="C16" s="79"/>
      <c r="D16" s="79"/>
      <c r="E16" s="79"/>
      <c r="F16" s="79"/>
      <c r="G16" s="79"/>
    </row>
    <row r="17" spans="1:7" ht="15" customHeight="1">
      <c r="A17" s="85"/>
      <c r="B17" s="86"/>
      <c r="C17" s="3"/>
      <c r="D17" s="17"/>
      <c r="E17" s="70" t="s">
        <v>328</v>
      </c>
      <c r="F17" s="69">
        <f>G25</f>
        <v>-1291126.3938794271</v>
      </c>
      <c r="G17" s="68" t="s">
        <v>327</v>
      </c>
    </row>
    <row r="18" spans="1:7">
      <c r="A18" s="4" t="s">
        <v>8</v>
      </c>
      <c r="B18" s="4" t="s">
        <v>10</v>
      </c>
      <c r="C18" s="4" t="s">
        <v>12</v>
      </c>
      <c r="D18" s="6" t="s">
        <v>14</v>
      </c>
      <c r="E18" s="87" t="s">
        <v>16</v>
      </c>
      <c r="F18" s="89" t="s">
        <v>17</v>
      </c>
      <c r="G18" s="90"/>
    </row>
    <row r="19" spans="1:7">
      <c r="A19" s="5" t="s">
        <v>9</v>
      </c>
      <c r="B19" s="5" t="s">
        <v>11</v>
      </c>
      <c r="C19" s="5" t="s">
        <v>13</v>
      </c>
      <c r="D19" s="7" t="s">
        <v>15</v>
      </c>
      <c r="E19" s="88"/>
      <c r="F19" s="9" t="s">
        <v>18</v>
      </c>
      <c r="G19" s="8" t="s">
        <v>19</v>
      </c>
    </row>
    <row r="20" spans="1:7">
      <c r="A20" s="67">
        <v>1</v>
      </c>
      <c r="B20" s="65"/>
      <c r="C20" s="66" t="s">
        <v>326</v>
      </c>
      <c r="D20" s="65"/>
      <c r="E20" s="64"/>
      <c r="F20" s="63"/>
      <c r="G20" s="62"/>
    </row>
    <row r="21" spans="1:7">
      <c r="A21" s="67">
        <v>2</v>
      </c>
      <c r="B21" s="65"/>
      <c r="C21" s="66" t="s">
        <v>325</v>
      </c>
      <c r="D21" s="65"/>
      <c r="E21" s="64"/>
      <c r="F21" s="63"/>
      <c r="G21" s="62">
        <f>'Nevykdomi LVN'!G156+'Nevykdomi LVN įr'!G20+'Nevykdomi ŠT'!G91+'Nevykdomi SE'!G31</f>
        <v>-1067046.6038794271</v>
      </c>
    </row>
    <row r="22" spans="1:7" ht="13.5" customHeight="1">
      <c r="A22" s="10"/>
      <c r="B22" s="10"/>
      <c r="C22" s="91" t="s">
        <v>29</v>
      </c>
      <c r="D22" s="91"/>
      <c r="E22" s="91"/>
      <c r="F22" s="13"/>
      <c r="G22" s="16">
        <f>SUM(G20:G21)</f>
        <v>-1067046.6038794271</v>
      </c>
    </row>
    <row r="23" spans="1:7">
      <c r="A23" s="10"/>
      <c r="B23" s="10"/>
      <c r="C23" s="91" t="s">
        <v>324</v>
      </c>
      <c r="D23" s="92"/>
      <c r="E23" s="92"/>
      <c r="F23" s="13"/>
      <c r="G23" s="16">
        <f>+G22</f>
        <v>-1067046.6038794271</v>
      </c>
    </row>
    <row r="24" spans="1:7">
      <c r="A24" s="10"/>
      <c r="B24" s="10"/>
      <c r="C24" s="93" t="s">
        <v>41</v>
      </c>
      <c r="D24" s="94"/>
      <c r="E24" s="94"/>
      <c r="F24" s="13"/>
      <c r="G24" s="15">
        <f>ROUND(G23*0.21,2)</f>
        <v>-224079.79</v>
      </c>
    </row>
    <row r="25" spans="1:7">
      <c r="A25" s="10"/>
      <c r="B25" s="10"/>
      <c r="C25" s="91" t="s">
        <v>323</v>
      </c>
      <c r="D25" s="92"/>
      <c r="E25" s="92"/>
      <c r="F25" s="13"/>
      <c r="G25" s="16">
        <f>SUM(G23:G24)</f>
        <v>-1291126.3938794271</v>
      </c>
    </row>
    <row r="27" spans="1:7">
      <c r="B27" s="83" t="s">
        <v>42</v>
      </c>
      <c r="C27" s="83"/>
      <c r="D27" s="83"/>
      <c r="E27" s="83"/>
      <c r="F27" s="83"/>
      <c r="G27" s="83"/>
    </row>
    <row r="28" spans="1:7">
      <c r="B28" s="83" t="s">
        <v>43</v>
      </c>
      <c r="C28" s="83"/>
      <c r="D28" s="83"/>
      <c r="E28" s="83"/>
      <c r="F28" s="83"/>
      <c r="G28" s="83"/>
    </row>
  </sheetData>
  <mergeCells count="24">
    <mergeCell ref="C8:F8"/>
    <mergeCell ref="C9:F9"/>
    <mergeCell ref="B28:G28"/>
    <mergeCell ref="A11:G12"/>
    <mergeCell ref="A13:G14"/>
    <mergeCell ref="A15:G16"/>
    <mergeCell ref="A17:B17"/>
    <mergeCell ref="E18:E19"/>
    <mergeCell ref="F18:G18"/>
    <mergeCell ref="C22:E22"/>
    <mergeCell ref="C23:E23"/>
    <mergeCell ref="C24:E24"/>
    <mergeCell ref="C25:E25"/>
    <mergeCell ref="B27:G27"/>
    <mergeCell ref="A5:C5"/>
    <mergeCell ref="E5:G5"/>
    <mergeCell ref="A6:C6"/>
    <mergeCell ref="A2:C2"/>
    <mergeCell ref="E2:G2"/>
    <mergeCell ref="A3:C3"/>
    <mergeCell ref="E3:G3"/>
    <mergeCell ref="A4:C4"/>
    <mergeCell ref="E4:G4"/>
    <mergeCell ref="E6:G6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567A-DBFB-45F7-9A5C-25DFB4307733}">
  <dimension ref="A2:H159"/>
  <sheetViews>
    <sheetView zoomScale="130" zoomScaleNormal="130" workbookViewId="0">
      <selection activeCell="J20" sqref="J20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  <col min="8" max="8" width="19" bestFit="1" customWidth="1"/>
  </cols>
  <sheetData>
    <row r="2" spans="1:7" ht="15.75">
      <c r="C2" s="80" t="s">
        <v>5</v>
      </c>
      <c r="D2" s="81"/>
      <c r="E2" s="81"/>
      <c r="F2" s="81"/>
    </row>
    <row r="3" spans="1:7">
      <c r="C3" s="82"/>
      <c r="D3" s="81"/>
      <c r="E3" s="81"/>
      <c r="F3" s="81"/>
    </row>
    <row r="5" spans="1:7">
      <c r="A5" s="84" t="s">
        <v>6</v>
      </c>
      <c r="B5" s="79"/>
      <c r="C5" s="79"/>
      <c r="D5" s="79"/>
      <c r="E5" s="79"/>
      <c r="F5" s="79"/>
      <c r="G5" s="79"/>
    </row>
    <row r="6" spans="1:7">
      <c r="A6" s="79"/>
      <c r="B6" s="79"/>
      <c r="C6" s="79"/>
      <c r="D6" s="79"/>
      <c r="E6" s="79"/>
      <c r="F6" s="79"/>
      <c r="G6" s="79"/>
    </row>
    <row r="7" spans="1:7">
      <c r="A7" s="84" t="s">
        <v>143</v>
      </c>
      <c r="B7" s="79"/>
      <c r="C7" s="79"/>
      <c r="D7" s="79"/>
      <c r="E7" s="79"/>
      <c r="F7" s="79"/>
      <c r="G7" s="79"/>
    </row>
    <row r="8" spans="1:7">
      <c r="A8" s="79"/>
      <c r="B8" s="79"/>
      <c r="C8" s="79"/>
      <c r="D8" s="79"/>
      <c r="E8" s="79"/>
      <c r="F8" s="79"/>
      <c r="G8" s="79"/>
    </row>
    <row r="9" spans="1:7">
      <c r="A9" s="84" t="s">
        <v>144</v>
      </c>
      <c r="B9" s="79"/>
      <c r="C9" s="79"/>
      <c r="D9" s="79"/>
      <c r="E9" s="79"/>
      <c r="F9" s="79"/>
      <c r="G9" s="79"/>
    </row>
    <row r="10" spans="1:7">
      <c r="A10" s="79"/>
      <c r="B10" s="79"/>
      <c r="C10" s="79"/>
      <c r="D10" s="79"/>
      <c r="E10" s="79"/>
      <c r="F10" s="79"/>
      <c r="G10" s="79"/>
    </row>
    <row r="11" spans="1:7" ht="15" customHeight="1">
      <c r="A11" s="85"/>
      <c r="B11" s="86"/>
      <c r="C11" s="3"/>
      <c r="D11" s="71" t="s">
        <v>333</v>
      </c>
      <c r="E11" s="20"/>
      <c r="F11" s="72">
        <f>G158</f>
        <v>-458822.73609410657</v>
      </c>
      <c r="G11" s="71" t="s">
        <v>152</v>
      </c>
    </row>
    <row r="12" spans="1:7">
      <c r="A12" s="4" t="s">
        <v>8</v>
      </c>
      <c r="B12" s="4" t="s">
        <v>10</v>
      </c>
      <c r="C12" s="4" t="s">
        <v>12</v>
      </c>
      <c r="D12" s="6" t="s">
        <v>14</v>
      </c>
      <c r="E12" s="87" t="s">
        <v>16</v>
      </c>
      <c r="F12" s="89" t="s">
        <v>17</v>
      </c>
      <c r="G12" s="90"/>
    </row>
    <row r="13" spans="1:7">
      <c r="A13" s="5" t="s">
        <v>9</v>
      </c>
      <c r="B13" s="5" t="s">
        <v>11</v>
      </c>
      <c r="C13" s="5" t="s">
        <v>13</v>
      </c>
      <c r="D13" s="7" t="s">
        <v>15</v>
      </c>
      <c r="E13" s="88"/>
      <c r="F13" s="9" t="s">
        <v>18</v>
      </c>
      <c r="G13" s="8" t="s">
        <v>19</v>
      </c>
    </row>
    <row r="14" spans="1:7">
      <c r="A14" s="11"/>
      <c r="B14" s="11">
        <v>1</v>
      </c>
      <c r="C14" s="95" t="s">
        <v>162</v>
      </c>
      <c r="D14" s="96"/>
      <c r="E14" s="96"/>
      <c r="F14" s="96"/>
      <c r="G14" s="96"/>
    </row>
    <row r="15" spans="1:7">
      <c r="C15" s="97"/>
      <c r="D15" s="97"/>
      <c r="E15" s="97"/>
      <c r="F15" s="97"/>
      <c r="G15" s="97"/>
    </row>
    <row r="16" spans="1:7" ht="36">
      <c r="A16" s="10">
        <v>1</v>
      </c>
      <c r="B16" s="1" t="s">
        <v>163</v>
      </c>
      <c r="C16" s="2" t="s">
        <v>164</v>
      </c>
      <c r="D16" s="1" t="s">
        <v>33</v>
      </c>
      <c r="E16" s="12">
        <v>-0.2</v>
      </c>
      <c r="F16" s="14">
        <v>98.747699999999995</v>
      </c>
      <c r="G16" s="15">
        <f>F16*E16</f>
        <v>-19.74954</v>
      </c>
    </row>
    <row r="17" spans="1:7" ht="36">
      <c r="A17" s="10">
        <v>2</v>
      </c>
      <c r="B17" s="1" t="s">
        <v>165</v>
      </c>
      <c r="C17" s="2" t="s">
        <v>166</v>
      </c>
      <c r="D17" s="1" t="s">
        <v>33</v>
      </c>
      <c r="E17" s="12">
        <v>-1.8</v>
      </c>
      <c r="F17" s="14">
        <v>142.07579999999999</v>
      </c>
      <c r="G17" s="15">
        <f t="shared" ref="G17:G50" si="0">F17*E17</f>
        <v>-255.73643999999999</v>
      </c>
    </row>
    <row r="18" spans="1:7" ht="24">
      <c r="A18" s="10">
        <v>3</v>
      </c>
      <c r="B18" s="1" t="s">
        <v>167</v>
      </c>
      <c r="C18" s="2" t="s">
        <v>168</v>
      </c>
      <c r="D18" s="1" t="s">
        <v>15</v>
      </c>
      <c r="E18" s="12">
        <v>-20</v>
      </c>
      <c r="F18" s="14">
        <v>7.8083999999999998</v>
      </c>
      <c r="G18" s="15">
        <f t="shared" si="0"/>
        <v>-156.16800000000001</v>
      </c>
    </row>
    <row r="19" spans="1:7" ht="24">
      <c r="A19" s="10">
        <v>4</v>
      </c>
      <c r="B19" s="1" t="s">
        <v>169</v>
      </c>
      <c r="C19" s="2" t="s">
        <v>170</v>
      </c>
      <c r="D19" s="1" t="s">
        <v>15</v>
      </c>
      <c r="E19" s="12">
        <f>-180+158.51178</f>
        <v>-21.488220000000013</v>
      </c>
      <c r="F19" s="14">
        <v>24.257999999999999</v>
      </c>
      <c r="G19" s="15">
        <f>F19*E19-0.01</f>
        <v>-521.2712407600003</v>
      </c>
    </row>
    <row r="20" spans="1:7" ht="24">
      <c r="A20" s="10">
        <v>4</v>
      </c>
      <c r="B20" s="1" t="s">
        <v>169</v>
      </c>
      <c r="C20" s="2" t="s">
        <v>170</v>
      </c>
      <c r="D20" s="1" t="s">
        <v>15</v>
      </c>
      <c r="E20" s="12">
        <f>-158.51178</f>
        <v>-158.51177999999999</v>
      </c>
      <c r="F20" s="77">
        <f>24.258/1.15</f>
        <v>21.093913043478263</v>
      </c>
      <c r="G20" s="15">
        <f>F20*E20</f>
        <v>-3343.6337036869568</v>
      </c>
    </row>
    <row r="21" spans="1:7" ht="48">
      <c r="A21" s="10">
        <v>5</v>
      </c>
      <c r="B21" s="1" t="s">
        <v>171</v>
      </c>
      <c r="C21" s="2" t="s">
        <v>172</v>
      </c>
      <c r="D21" s="1" t="s">
        <v>28</v>
      </c>
      <c r="E21" s="12">
        <v>-6.5279999999999996</v>
      </c>
      <c r="F21" s="14">
        <v>854.21810000000005</v>
      </c>
      <c r="G21" s="15">
        <f t="shared" si="0"/>
        <v>-5576.3357568000001</v>
      </c>
    </row>
    <row r="22" spans="1:7">
      <c r="A22" s="10">
        <v>6</v>
      </c>
      <c r="B22" s="1" t="s">
        <v>173</v>
      </c>
      <c r="C22" s="2" t="s">
        <v>174</v>
      </c>
      <c r="D22" s="1" t="s">
        <v>15</v>
      </c>
      <c r="E22" s="12">
        <v>-4</v>
      </c>
      <c r="F22" s="14">
        <v>242.26679999999999</v>
      </c>
      <c r="G22" s="15">
        <f t="shared" si="0"/>
        <v>-969.06719999999996</v>
      </c>
    </row>
    <row r="23" spans="1:7" ht="24">
      <c r="A23" s="10">
        <v>7</v>
      </c>
      <c r="B23" s="1" t="s">
        <v>175</v>
      </c>
      <c r="C23" s="2" t="s">
        <v>176</v>
      </c>
      <c r="D23" s="1" t="s">
        <v>40</v>
      </c>
      <c r="E23" s="12">
        <v>-4</v>
      </c>
      <c r="F23" s="14">
        <v>54.426200000000001</v>
      </c>
      <c r="G23" s="15">
        <f t="shared" si="0"/>
        <v>-217.70480000000001</v>
      </c>
    </row>
    <row r="24" spans="1:7" ht="48">
      <c r="A24" s="10">
        <v>8</v>
      </c>
      <c r="B24" s="1" t="s">
        <v>171</v>
      </c>
      <c r="C24" s="2" t="s">
        <v>177</v>
      </c>
      <c r="D24" s="1" t="s">
        <v>28</v>
      </c>
      <c r="E24" s="12">
        <v>-17.420000000000002</v>
      </c>
      <c r="F24" s="14">
        <v>793.68899999999996</v>
      </c>
      <c r="G24" s="15">
        <f t="shared" si="0"/>
        <v>-13826.062380000001</v>
      </c>
    </row>
    <row r="25" spans="1:7">
      <c r="A25" s="10">
        <v>9</v>
      </c>
      <c r="B25" s="1" t="s">
        <v>173</v>
      </c>
      <c r="C25" s="2" t="s">
        <v>174</v>
      </c>
      <c r="D25" s="1" t="s">
        <v>15</v>
      </c>
      <c r="E25" s="12">
        <v>-5</v>
      </c>
      <c r="F25" s="14">
        <v>242.26679999999999</v>
      </c>
      <c r="G25" s="15">
        <f t="shared" si="0"/>
        <v>-1211.3339999999998</v>
      </c>
    </row>
    <row r="26" spans="1:7" ht="24">
      <c r="A26" s="10">
        <v>10</v>
      </c>
      <c r="B26" s="1" t="s">
        <v>175</v>
      </c>
      <c r="C26" s="2" t="s">
        <v>178</v>
      </c>
      <c r="D26" s="1" t="s">
        <v>40</v>
      </c>
      <c r="E26" s="12">
        <v>-5</v>
      </c>
      <c r="F26" s="14">
        <v>54.426200000000001</v>
      </c>
      <c r="G26" s="15">
        <f t="shared" si="0"/>
        <v>-272.13100000000003</v>
      </c>
    </row>
    <row r="27" spans="1:7" ht="48">
      <c r="A27" s="10">
        <v>11</v>
      </c>
      <c r="B27" s="1" t="s">
        <v>171</v>
      </c>
      <c r="C27" s="2" t="s">
        <v>179</v>
      </c>
      <c r="D27" s="1" t="s">
        <v>28</v>
      </c>
      <c r="E27" s="12">
        <v>-5.4470000000000001</v>
      </c>
      <c r="F27" s="14">
        <v>741.36350000000004</v>
      </c>
      <c r="G27" s="15">
        <f t="shared" si="0"/>
        <v>-4038.2069845000001</v>
      </c>
    </row>
    <row r="28" spans="1:7">
      <c r="A28" s="10">
        <v>12</v>
      </c>
      <c r="B28" s="1" t="s">
        <v>173</v>
      </c>
      <c r="C28" s="2" t="s">
        <v>174</v>
      </c>
      <c r="D28" s="1" t="s">
        <v>15</v>
      </c>
      <c r="E28" s="12">
        <v>-1</v>
      </c>
      <c r="F28" s="14">
        <v>242.26679999999999</v>
      </c>
      <c r="G28" s="15">
        <f t="shared" si="0"/>
        <v>-242.26679999999999</v>
      </c>
    </row>
    <row r="29" spans="1:7" ht="24">
      <c r="A29" s="10">
        <v>13</v>
      </c>
      <c r="B29" s="1" t="s">
        <v>175</v>
      </c>
      <c r="C29" s="2" t="s">
        <v>178</v>
      </c>
      <c r="D29" s="1" t="s">
        <v>40</v>
      </c>
      <c r="E29" s="12">
        <v>-1</v>
      </c>
      <c r="F29" s="14">
        <v>54.426200000000001</v>
      </c>
      <c r="G29" s="15">
        <f t="shared" si="0"/>
        <v>-54.426200000000001</v>
      </c>
    </row>
    <row r="30" spans="1:7" ht="36">
      <c r="A30" s="10">
        <v>14</v>
      </c>
      <c r="B30" s="1" t="s">
        <v>180</v>
      </c>
      <c r="C30" s="2" t="s">
        <v>181</v>
      </c>
      <c r="D30" s="1" t="s">
        <v>40</v>
      </c>
      <c r="E30" s="12">
        <v>-1</v>
      </c>
      <c r="F30" s="14">
        <v>179.60769999999999</v>
      </c>
      <c r="G30" s="15">
        <f t="shared" si="0"/>
        <v>-179.60769999999999</v>
      </c>
    </row>
    <row r="31" spans="1:7" ht="36">
      <c r="A31" s="10">
        <v>15</v>
      </c>
      <c r="B31" s="1" t="s">
        <v>182</v>
      </c>
      <c r="C31" s="2" t="s">
        <v>183</v>
      </c>
      <c r="D31" s="1" t="s">
        <v>15</v>
      </c>
      <c r="E31" s="12">
        <v>-3</v>
      </c>
      <c r="F31" s="14">
        <v>80.877799999999993</v>
      </c>
      <c r="G31" s="15">
        <f t="shared" si="0"/>
        <v>-242.63339999999999</v>
      </c>
    </row>
    <row r="32" spans="1:7" ht="24">
      <c r="A32" s="10">
        <v>16</v>
      </c>
      <c r="B32" s="1" t="s">
        <v>184</v>
      </c>
      <c r="C32" s="2" t="s">
        <v>185</v>
      </c>
      <c r="D32" s="1" t="s">
        <v>15</v>
      </c>
      <c r="E32" s="12">
        <v>-3</v>
      </c>
      <c r="F32" s="14">
        <v>78.513400000000004</v>
      </c>
      <c r="G32" s="15">
        <f t="shared" si="0"/>
        <v>-235.54020000000003</v>
      </c>
    </row>
    <row r="33" spans="1:7">
      <c r="A33" s="10">
        <v>17</v>
      </c>
      <c r="B33" s="1" t="s">
        <v>186</v>
      </c>
      <c r="C33" s="2" t="s">
        <v>187</v>
      </c>
      <c r="D33" s="1" t="s">
        <v>40</v>
      </c>
      <c r="E33" s="12">
        <v>-10</v>
      </c>
      <c r="F33" s="14">
        <v>127.6964</v>
      </c>
      <c r="G33" s="15">
        <f t="shared" si="0"/>
        <v>-1276.9639999999999</v>
      </c>
    </row>
    <row r="34" spans="1:7" ht="36">
      <c r="A34" s="10">
        <v>18</v>
      </c>
      <c r="B34" s="1" t="s">
        <v>188</v>
      </c>
      <c r="C34" s="2" t="s">
        <v>189</v>
      </c>
      <c r="D34" s="1" t="s">
        <v>33</v>
      </c>
      <c r="E34" s="12">
        <v>-0.2</v>
      </c>
      <c r="F34" s="14">
        <v>148.17519999999999</v>
      </c>
      <c r="G34" s="15">
        <f t="shared" si="0"/>
        <v>-29.63504</v>
      </c>
    </row>
    <row r="35" spans="1:7" ht="36">
      <c r="A35" s="10">
        <v>19</v>
      </c>
      <c r="B35" s="1" t="s">
        <v>188</v>
      </c>
      <c r="C35" s="2" t="s">
        <v>190</v>
      </c>
      <c r="D35" s="1" t="s">
        <v>33</v>
      </c>
      <c r="E35" s="12">
        <v>-1.8</v>
      </c>
      <c r="F35" s="14">
        <v>168.1095</v>
      </c>
      <c r="G35" s="15">
        <f t="shared" si="0"/>
        <v>-302.59710000000001</v>
      </c>
    </row>
    <row r="36" spans="1:7" ht="24">
      <c r="A36" s="10">
        <v>20</v>
      </c>
      <c r="B36" s="1" t="s">
        <v>191</v>
      </c>
      <c r="C36" s="2" t="s">
        <v>192</v>
      </c>
      <c r="D36" s="1" t="s">
        <v>33</v>
      </c>
      <c r="E36" s="12">
        <v>-2</v>
      </c>
      <c r="F36" s="14">
        <v>227.5993</v>
      </c>
      <c r="G36" s="15">
        <f t="shared" si="0"/>
        <v>-455.1986</v>
      </c>
    </row>
    <row r="37" spans="1:7">
      <c r="A37" s="10">
        <v>21</v>
      </c>
      <c r="B37" s="1" t="s">
        <v>193</v>
      </c>
      <c r="C37" s="2" t="s">
        <v>194</v>
      </c>
      <c r="D37" s="1" t="s">
        <v>28</v>
      </c>
      <c r="E37" s="12">
        <v>-50</v>
      </c>
      <c r="F37" s="14">
        <v>33.005699999999997</v>
      </c>
      <c r="G37" s="15">
        <f t="shared" si="0"/>
        <v>-1650.2849999999999</v>
      </c>
    </row>
    <row r="38" spans="1:7" ht="24">
      <c r="A38" s="10">
        <v>22</v>
      </c>
      <c r="B38" s="1" t="s">
        <v>195</v>
      </c>
      <c r="C38" s="2" t="s">
        <v>196</v>
      </c>
      <c r="D38" s="1" t="s">
        <v>28</v>
      </c>
      <c r="E38" s="12">
        <v>-150</v>
      </c>
      <c r="F38" s="14">
        <v>21.474900000000002</v>
      </c>
      <c r="G38" s="15">
        <f t="shared" si="0"/>
        <v>-3221.2350000000001</v>
      </c>
    </row>
    <row r="39" spans="1:7" ht="48">
      <c r="A39" s="10">
        <v>23</v>
      </c>
      <c r="B39" s="1" t="s">
        <v>197</v>
      </c>
      <c r="C39" s="2" t="s">
        <v>198</v>
      </c>
      <c r="D39" s="1" t="s">
        <v>199</v>
      </c>
      <c r="E39" s="12">
        <v>-0.02</v>
      </c>
      <c r="F39" s="14">
        <v>13157.762699999999</v>
      </c>
      <c r="G39" s="15">
        <f t="shared" si="0"/>
        <v>-263.15525400000001</v>
      </c>
    </row>
    <row r="40" spans="1:7" ht="48">
      <c r="A40" s="10">
        <v>24</v>
      </c>
      <c r="B40" s="1" t="s">
        <v>197</v>
      </c>
      <c r="C40" s="2" t="s">
        <v>200</v>
      </c>
      <c r="D40" s="1" t="s">
        <v>199</v>
      </c>
      <c r="E40" s="12">
        <v>-0.18</v>
      </c>
      <c r="F40" s="14">
        <v>45358.885499999997</v>
      </c>
      <c r="G40" s="15">
        <f t="shared" si="0"/>
        <v>-8164.5993899999994</v>
      </c>
    </row>
    <row r="41" spans="1:7" ht="48">
      <c r="A41" s="10">
        <v>25</v>
      </c>
      <c r="B41" s="1" t="s">
        <v>201</v>
      </c>
      <c r="C41" s="2" t="s">
        <v>202</v>
      </c>
      <c r="D41" s="1" t="s">
        <v>199</v>
      </c>
      <c r="E41" s="12">
        <v>-0.18</v>
      </c>
      <c r="F41" s="14">
        <v>15162.2623</v>
      </c>
      <c r="G41" s="15">
        <f t="shared" si="0"/>
        <v>-2729.207214</v>
      </c>
    </row>
    <row r="42" spans="1:7" ht="24">
      <c r="A42" s="10">
        <v>26</v>
      </c>
      <c r="B42" s="1" t="s">
        <v>203</v>
      </c>
      <c r="C42" s="2" t="s">
        <v>204</v>
      </c>
      <c r="D42" s="1" t="s">
        <v>22</v>
      </c>
      <c r="E42" s="12">
        <v>-0.9</v>
      </c>
      <c r="F42" s="14">
        <v>1731.2881</v>
      </c>
      <c r="G42" s="15">
        <f t="shared" si="0"/>
        <v>-1558.1592900000001</v>
      </c>
    </row>
    <row r="43" spans="1:7" ht="24">
      <c r="A43" s="10">
        <v>27</v>
      </c>
      <c r="B43" s="1" t="s">
        <v>205</v>
      </c>
      <c r="C43" s="2" t="s">
        <v>206</v>
      </c>
      <c r="D43" s="1" t="s">
        <v>27</v>
      </c>
      <c r="E43" s="12">
        <v>-1</v>
      </c>
      <c r="F43" s="14">
        <v>536.82960000000003</v>
      </c>
      <c r="G43" s="15">
        <f t="shared" si="0"/>
        <v>-536.82960000000003</v>
      </c>
    </row>
    <row r="44" spans="1:7" ht="48" customHeight="1">
      <c r="A44" s="10">
        <v>28</v>
      </c>
      <c r="B44" s="1" t="s">
        <v>207</v>
      </c>
      <c r="C44" s="2" t="s">
        <v>208</v>
      </c>
      <c r="D44" s="1" t="s">
        <v>87</v>
      </c>
      <c r="E44" s="12">
        <v>-4</v>
      </c>
      <c r="F44" s="14">
        <v>19.059000000000001</v>
      </c>
      <c r="G44" s="15">
        <f t="shared" si="0"/>
        <v>-76.236000000000004</v>
      </c>
    </row>
    <row r="45" spans="1:7" ht="36">
      <c r="A45" s="10">
        <v>29</v>
      </c>
      <c r="B45" s="1" t="s">
        <v>209</v>
      </c>
      <c r="C45" s="2" t="s">
        <v>210</v>
      </c>
      <c r="D45" s="1" t="s">
        <v>87</v>
      </c>
      <c r="E45" s="12">
        <v>-4</v>
      </c>
      <c r="F45" s="14">
        <v>108.89319999999999</v>
      </c>
      <c r="G45" s="15">
        <f t="shared" si="0"/>
        <v>-435.57279999999997</v>
      </c>
    </row>
    <row r="46" spans="1:7" ht="24">
      <c r="A46" s="10">
        <v>30</v>
      </c>
      <c r="B46" s="1" t="s">
        <v>211</v>
      </c>
      <c r="C46" s="2" t="s">
        <v>212</v>
      </c>
      <c r="D46" s="1" t="s">
        <v>39</v>
      </c>
      <c r="E46" s="12">
        <v>-70</v>
      </c>
      <c r="F46" s="14">
        <v>6.7714999999999996</v>
      </c>
      <c r="G46" s="15">
        <f t="shared" si="0"/>
        <v>-474.005</v>
      </c>
    </row>
    <row r="47" spans="1:7" ht="24">
      <c r="A47" s="10">
        <v>31</v>
      </c>
      <c r="B47" s="1" t="s">
        <v>213</v>
      </c>
      <c r="C47" s="2" t="s">
        <v>214</v>
      </c>
      <c r="D47" s="1" t="s">
        <v>15</v>
      </c>
      <c r="E47" s="12">
        <v>-1</v>
      </c>
      <c r="F47" s="14">
        <v>130.83850000000001</v>
      </c>
      <c r="G47" s="15">
        <f t="shared" si="0"/>
        <v>-130.83850000000001</v>
      </c>
    </row>
    <row r="48" spans="1:7" ht="36">
      <c r="A48" s="10">
        <v>32</v>
      </c>
      <c r="B48" s="1" t="s">
        <v>215</v>
      </c>
      <c r="C48" s="2" t="s">
        <v>216</v>
      </c>
      <c r="D48" s="1" t="s">
        <v>39</v>
      </c>
      <c r="E48" s="12">
        <v>-40</v>
      </c>
      <c r="F48" s="14">
        <v>2.0171000000000001</v>
      </c>
      <c r="G48" s="15">
        <f t="shared" si="0"/>
        <v>-80.683999999999997</v>
      </c>
    </row>
    <row r="49" spans="1:7" ht="24">
      <c r="A49" s="10">
        <v>33</v>
      </c>
      <c r="B49" s="1" t="s">
        <v>217</v>
      </c>
      <c r="C49" s="2" t="s">
        <v>218</v>
      </c>
      <c r="D49" s="1" t="s">
        <v>15</v>
      </c>
      <c r="E49" s="12">
        <v>-40</v>
      </c>
      <c r="F49" s="14">
        <v>16.135999999999999</v>
      </c>
      <c r="G49" s="15">
        <f t="shared" si="0"/>
        <v>-645.43999999999994</v>
      </c>
    </row>
    <row r="50" spans="1:7" ht="22.5">
      <c r="A50" s="10">
        <v>34</v>
      </c>
      <c r="B50" s="1" t="s">
        <v>219</v>
      </c>
      <c r="C50" s="2" t="s">
        <v>220</v>
      </c>
      <c r="D50" s="1" t="s">
        <v>157</v>
      </c>
      <c r="E50" s="12">
        <v>-2</v>
      </c>
      <c r="F50" s="14">
        <v>182.53139999999999</v>
      </c>
      <c r="G50" s="15">
        <f t="shared" si="0"/>
        <v>-365.06279999999998</v>
      </c>
    </row>
    <row r="51" spans="1:7">
      <c r="A51" s="10"/>
      <c r="B51" s="10"/>
      <c r="C51" s="25" t="s">
        <v>26</v>
      </c>
      <c r="D51" s="26"/>
      <c r="E51" s="26"/>
      <c r="F51" s="13"/>
      <c r="G51" s="15">
        <f>SUM(G16:G50)</f>
        <v>-53757.579933746965</v>
      </c>
    </row>
    <row r="52" spans="1:7">
      <c r="A52" s="11"/>
      <c r="B52" s="11">
        <v>2</v>
      </c>
      <c r="C52" s="29" t="s">
        <v>221</v>
      </c>
      <c r="D52" s="30"/>
      <c r="E52" s="30"/>
      <c r="F52" s="30"/>
      <c r="G52" s="30"/>
    </row>
    <row r="53" spans="1:7">
      <c r="C53" s="30"/>
      <c r="D53" s="30"/>
      <c r="E53" s="30"/>
      <c r="F53" s="30"/>
      <c r="G53" s="30"/>
    </row>
    <row r="54" spans="1:7" ht="36">
      <c r="A54" s="10">
        <v>1</v>
      </c>
      <c r="B54" s="1" t="s">
        <v>222</v>
      </c>
      <c r="C54" s="2" t="s">
        <v>223</v>
      </c>
      <c r="D54" s="1" t="s">
        <v>33</v>
      </c>
      <c r="E54" s="12">
        <v>-0.8</v>
      </c>
      <c r="F54" s="14">
        <v>112.8545</v>
      </c>
      <c r="G54" s="15">
        <f>F54*E54</f>
        <v>-90.283600000000007</v>
      </c>
    </row>
    <row r="55" spans="1:7" ht="36">
      <c r="A55" s="10">
        <v>2</v>
      </c>
      <c r="B55" s="1" t="s">
        <v>165</v>
      </c>
      <c r="C55" s="2" t="s">
        <v>166</v>
      </c>
      <c r="D55" s="1" t="s">
        <v>33</v>
      </c>
      <c r="E55" s="12">
        <v>-3</v>
      </c>
      <c r="F55" s="14">
        <v>142.07579999999999</v>
      </c>
      <c r="G55" s="15">
        <f t="shared" ref="G55:G91" si="1">F55*E55</f>
        <v>-426.22739999999999</v>
      </c>
    </row>
    <row r="56" spans="1:7" ht="36">
      <c r="A56" s="10">
        <v>3</v>
      </c>
      <c r="B56" s="1" t="s">
        <v>224</v>
      </c>
      <c r="C56" s="2" t="s">
        <v>225</v>
      </c>
      <c r="D56" s="1" t="s">
        <v>33</v>
      </c>
      <c r="E56" s="12">
        <v>-0.5</v>
      </c>
      <c r="F56" s="14">
        <v>156.18260000000001</v>
      </c>
      <c r="G56" s="15">
        <f t="shared" si="1"/>
        <v>-78.091300000000004</v>
      </c>
    </row>
    <row r="57" spans="1:7" ht="36">
      <c r="A57" s="10">
        <v>4</v>
      </c>
      <c r="B57" s="1" t="s">
        <v>226</v>
      </c>
      <c r="C57" s="2" t="s">
        <v>227</v>
      </c>
      <c r="D57" s="1" t="s">
        <v>33</v>
      </c>
      <c r="E57" s="12">
        <v>-0.5</v>
      </c>
      <c r="F57" s="14">
        <v>170.2894</v>
      </c>
      <c r="G57" s="15">
        <f t="shared" si="1"/>
        <v>-85.1447</v>
      </c>
    </row>
    <row r="58" spans="1:7" ht="24">
      <c r="A58" s="10">
        <v>5</v>
      </c>
      <c r="B58" s="1" t="s">
        <v>217</v>
      </c>
      <c r="C58" s="2" t="s">
        <v>218</v>
      </c>
      <c r="D58" s="1" t="s">
        <v>15</v>
      </c>
      <c r="E58" s="12">
        <v>-80</v>
      </c>
      <c r="F58" s="14">
        <v>16.135999999999999</v>
      </c>
      <c r="G58" s="15">
        <f t="shared" si="1"/>
        <v>-1290.8799999999999</v>
      </c>
    </row>
    <row r="59" spans="1:7" ht="24">
      <c r="A59" s="10">
        <v>6</v>
      </c>
      <c r="B59" s="1" t="s">
        <v>169</v>
      </c>
      <c r="C59" s="2" t="s">
        <v>170</v>
      </c>
      <c r="D59" s="1" t="s">
        <v>15</v>
      </c>
      <c r="E59" s="12">
        <v>-300</v>
      </c>
      <c r="F59" s="14">
        <v>24.257999999999999</v>
      </c>
      <c r="G59" s="15">
        <f t="shared" si="1"/>
        <v>-7277.4</v>
      </c>
    </row>
    <row r="60" spans="1:7" ht="24">
      <c r="A60" s="10">
        <v>7</v>
      </c>
      <c r="B60" s="1" t="s">
        <v>228</v>
      </c>
      <c r="C60" s="2" t="s">
        <v>229</v>
      </c>
      <c r="D60" s="1" t="s">
        <v>15</v>
      </c>
      <c r="E60" s="12">
        <v>-50</v>
      </c>
      <c r="F60" s="14">
        <v>41.659399999999998</v>
      </c>
      <c r="G60" s="15">
        <f t="shared" si="1"/>
        <v>-2082.9699999999998</v>
      </c>
    </row>
    <row r="61" spans="1:7" ht="24">
      <c r="A61" s="10">
        <v>8</v>
      </c>
      <c r="B61" s="1" t="s">
        <v>230</v>
      </c>
      <c r="C61" s="2" t="s">
        <v>231</v>
      </c>
      <c r="D61" s="1" t="s">
        <v>15</v>
      </c>
      <c r="E61" s="12">
        <v>-50</v>
      </c>
      <c r="F61" s="14">
        <v>69.0321</v>
      </c>
      <c r="G61" s="15">
        <f t="shared" si="1"/>
        <v>-3451.605</v>
      </c>
    </row>
    <row r="62" spans="1:7" ht="48">
      <c r="A62" s="10">
        <v>9</v>
      </c>
      <c r="B62" s="1" t="s">
        <v>232</v>
      </c>
      <c r="C62" s="2" t="s">
        <v>233</v>
      </c>
      <c r="D62" s="1" t="s">
        <v>39</v>
      </c>
      <c r="E62" s="12">
        <v>-10</v>
      </c>
      <c r="F62" s="14">
        <v>603.33590000000004</v>
      </c>
      <c r="G62" s="15">
        <f t="shared" si="1"/>
        <v>-6033.3590000000004</v>
      </c>
    </row>
    <row r="63" spans="1:7" ht="36">
      <c r="A63" s="10">
        <v>10</v>
      </c>
      <c r="B63" s="1" t="s">
        <v>182</v>
      </c>
      <c r="C63" s="2" t="s">
        <v>183</v>
      </c>
      <c r="D63" s="1" t="s">
        <v>15</v>
      </c>
      <c r="E63" s="12">
        <v>-20</v>
      </c>
      <c r="F63" s="14">
        <v>80.877799999999993</v>
      </c>
      <c r="G63" s="15">
        <f t="shared" si="1"/>
        <v>-1617.5559999999998</v>
      </c>
    </row>
    <row r="64" spans="1:7" ht="24">
      <c r="A64" s="10">
        <v>11</v>
      </c>
      <c r="B64" s="1" t="s">
        <v>184</v>
      </c>
      <c r="C64" s="2" t="s">
        <v>185</v>
      </c>
      <c r="D64" s="1" t="s">
        <v>15</v>
      </c>
      <c r="E64" s="12">
        <v>-20</v>
      </c>
      <c r="F64" s="14">
        <v>78.513400000000004</v>
      </c>
      <c r="G64" s="15">
        <f t="shared" si="1"/>
        <v>-1570.268</v>
      </c>
    </row>
    <row r="65" spans="1:7">
      <c r="A65" s="10">
        <v>12</v>
      </c>
      <c r="B65" s="1" t="s">
        <v>186</v>
      </c>
      <c r="C65" s="2" t="s">
        <v>187</v>
      </c>
      <c r="D65" s="1" t="s">
        <v>40</v>
      </c>
      <c r="E65" s="12">
        <v>-4</v>
      </c>
      <c r="F65" s="14">
        <v>127.6964</v>
      </c>
      <c r="G65" s="15">
        <f t="shared" si="1"/>
        <v>-510.78559999999999</v>
      </c>
    </row>
    <row r="66" spans="1:7" ht="36">
      <c r="A66" s="10">
        <v>13</v>
      </c>
      <c r="B66" s="1" t="s">
        <v>234</v>
      </c>
      <c r="C66" s="2" t="s">
        <v>235</v>
      </c>
      <c r="D66" s="1" t="s">
        <v>40</v>
      </c>
      <c r="E66" s="12">
        <v>-26</v>
      </c>
      <c r="F66" s="14">
        <v>494.03840000000002</v>
      </c>
      <c r="G66" s="15">
        <f t="shared" si="1"/>
        <v>-12844.9984</v>
      </c>
    </row>
    <row r="67" spans="1:7" ht="24">
      <c r="A67" s="10">
        <v>14</v>
      </c>
      <c r="B67" s="1" t="s">
        <v>236</v>
      </c>
      <c r="C67" s="2" t="s">
        <v>237</v>
      </c>
      <c r="D67" s="1" t="s">
        <v>15</v>
      </c>
      <c r="E67" s="12">
        <v>-26</v>
      </c>
      <c r="F67" s="14">
        <v>249.3723</v>
      </c>
      <c r="G67" s="15">
        <f t="shared" si="1"/>
        <v>-6483.6797999999999</v>
      </c>
    </row>
    <row r="68" spans="1:7" ht="48">
      <c r="A68" s="10">
        <v>15</v>
      </c>
      <c r="B68" s="1" t="s">
        <v>171</v>
      </c>
      <c r="C68" s="2" t="s">
        <v>177</v>
      </c>
      <c r="D68" s="1" t="s">
        <v>28</v>
      </c>
      <c r="E68" s="12">
        <v>-8.548</v>
      </c>
      <c r="F68" s="14">
        <v>793.81230000000005</v>
      </c>
      <c r="G68" s="15">
        <f t="shared" si="1"/>
        <v>-6785.5075404000008</v>
      </c>
    </row>
    <row r="69" spans="1:7">
      <c r="A69" s="10">
        <v>16</v>
      </c>
      <c r="B69" s="1">
        <v>260244</v>
      </c>
      <c r="C69" s="2" t="s">
        <v>238</v>
      </c>
      <c r="D69" s="1" t="s">
        <v>15</v>
      </c>
      <c r="E69" s="12">
        <v>-4</v>
      </c>
      <c r="F69" s="14">
        <v>143.5583</v>
      </c>
      <c r="G69" s="15">
        <f t="shared" si="1"/>
        <v>-574.23320000000001</v>
      </c>
    </row>
    <row r="70" spans="1:7" ht="36">
      <c r="A70" s="10">
        <v>17</v>
      </c>
      <c r="B70" s="1" t="s">
        <v>175</v>
      </c>
      <c r="C70" s="2" t="s">
        <v>178</v>
      </c>
      <c r="D70" s="1" t="s">
        <v>40</v>
      </c>
      <c r="E70" s="12">
        <v>-4</v>
      </c>
      <c r="F70" s="14">
        <v>54.426200000000001</v>
      </c>
      <c r="G70" s="15">
        <f t="shared" si="1"/>
        <v>-217.70480000000001</v>
      </c>
    </row>
    <row r="71" spans="1:7" ht="48">
      <c r="A71" s="10">
        <v>18</v>
      </c>
      <c r="B71" s="1" t="s">
        <v>180</v>
      </c>
      <c r="C71" s="2" t="s">
        <v>181</v>
      </c>
      <c r="D71" s="1" t="s">
        <v>40</v>
      </c>
      <c r="E71" s="12">
        <v>-2</v>
      </c>
      <c r="F71" s="14">
        <v>179.60769999999999</v>
      </c>
      <c r="G71" s="15">
        <f t="shared" si="1"/>
        <v>-359.21539999999999</v>
      </c>
    </row>
    <row r="72" spans="1:7" ht="48">
      <c r="A72" s="10">
        <v>19</v>
      </c>
      <c r="B72" s="1" t="s">
        <v>180</v>
      </c>
      <c r="C72" s="2" t="s">
        <v>239</v>
      </c>
      <c r="D72" s="1" t="s">
        <v>40</v>
      </c>
      <c r="E72" s="12">
        <v>-1</v>
      </c>
      <c r="F72" s="14">
        <v>179.60769999999999</v>
      </c>
      <c r="G72" s="15">
        <f t="shared" si="1"/>
        <v>-179.60769999999999</v>
      </c>
    </row>
    <row r="73" spans="1:7" ht="36">
      <c r="A73" s="10">
        <v>20</v>
      </c>
      <c r="B73" s="1" t="s">
        <v>240</v>
      </c>
      <c r="C73" s="2" t="s">
        <v>241</v>
      </c>
      <c r="D73" s="1" t="s">
        <v>40</v>
      </c>
      <c r="E73" s="12">
        <v>-2</v>
      </c>
      <c r="F73" s="14">
        <v>485.66050000000001</v>
      </c>
      <c r="G73" s="15">
        <f t="shared" si="1"/>
        <v>-971.32100000000003</v>
      </c>
    </row>
    <row r="74" spans="1:7" ht="24">
      <c r="A74" s="10">
        <v>23</v>
      </c>
      <c r="B74" s="1" t="s">
        <v>242</v>
      </c>
      <c r="C74" s="2" t="s">
        <v>243</v>
      </c>
      <c r="D74" s="1" t="s">
        <v>28</v>
      </c>
      <c r="E74" s="12">
        <v>-36.97</v>
      </c>
      <c r="F74" s="14">
        <v>325.65179999999998</v>
      </c>
      <c r="G74" s="15">
        <f t="shared" si="1"/>
        <v>-12039.347045999999</v>
      </c>
    </row>
    <row r="75" spans="1:7" ht="36">
      <c r="A75" s="10">
        <v>24</v>
      </c>
      <c r="B75" s="1" t="s">
        <v>244</v>
      </c>
      <c r="C75" s="2" t="s">
        <v>245</v>
      </c>
      <c r="D75" s="1" t="s">
        <v>33</v>
      </c>
      <c r="E75" s="12">
        <v>-3.6972</v>
      </c>
      <c r="F75" s="14">
        <v>886.12990000000002</v>
      </c>
      <c r="G75" s="15">
        <f t="shared" si="1"/>
        <v>-3276.1994662800003</v>
      </c>
    </row>
    <row r="76" spans="1:7" ht="24">
      <c r="A76" s="10">
        <v>25</v>
      </c>
      <c r="B76" s="1" t="s">
        <v>246</v>
      </c>
      <c r="C76" s="2" t="s">
        <v>247</v>
      </c>
      <c r="D76" s="1" t="s">
        <v>157</v>
      </c>
      <c r="E76" s="12">
        <v>-0.5</v>
      </c>
      <c r="F76" s="14">
        <v>47139.448700000001</v>
      </c>
      <c r="G76" s="15">
        <f t="shared" si="1"/>
        <v>-23569.72435</v>
      </c>
    </row>
    <row r="77" spans="1:7" ht="36">
      <c r="A77" s="10">
        <v>26</v>
      </c>
      <c r="B77" s="1" t="s">
        <v>248</v>
      </c>
      <c r="C77" s="2" t="s">
        <v>249</v>
      </c>
      <c r="D77" s="1" t="s">
        <v>157</v>
      </c>
      <c r="E77" s="12">
        <v>-1</v>
      </c>
      <c r="F77" s="14">
        <v>10128.4854</v>
      </c>
      <c r="G77" s="15">
        <f t="shared" si="1"/>
        <v>-10128.4854</v>
      </c>
    </row>
    <row r="78" spans="1:7" ht="24">
      <c r="A78" s="10">
        <v>27</v>
      </c>
      <c r="B78" s="1" t="s">
        <v>250</v>
      </c>
      <c r="C78" s="2" t="s">
        <v>251</v>
      </c>
      <c r="D78" s="1" t="s">
        <v>157</v>
      </c>
      <c r="E78" s="12">
        <v>0</v>
      </c>
      <c r="F78" s="14">
        <v>0</v>
      </c>
      <c r="G78" s="15">
        <f t="shared" si="1"/>
        <v>0</v>
      </c>
    </row>
    <row r="79" spans="1:7" ht="36">
      <c r="A79" s="10">
        <v>28</v>
      </c>
      <c r="B79" s="1" t="s">
        <v>188</v>
      </c>
      <c r="C79" s="2" t="s">
        <v>252</v>
      </c>
      <c r="D79" s="1" t="s">
        <v>33</v>
      </c>
      <c r="E79" s="12">
        <v>-0.8</v>
      </c>
      <c r="F79" s="14">
        <v>160.29409999999999</v>
      </c>
      <c r="G79" s="15">
        <f t="shared" si="1"/>
        <v>-128.23527999999999</v>
      </c>
    </row>
    <row r="80" spans="1:7" ht="36">
      <c r="A80" s="10">
        <v>29</v>
      </c>
      <c r="B80" s="1" t="s">
        <v>188</v>
      </c>
      <c r="C80" s="2" t="s">
        <v>190</v>
      </c>
      <c r="D80" s="1" t="s">
        <v>33</v>
      </c>
      <c r="E80" s="12">
        <v>-3</v>
      </c>
      <c r="F80" s="14">
        <v>168.1095</v>
      </c>
      <c r="G80" s="15">
        <f t="shared" si="1"/>
        <v>-504.32849999999996</v>
      </c>
    </row>
    <row r="81" spans="1:7" ht="36">
      <c r="A81" s="10">
        <v>30</v>
      </c>
      <c r="B81" s="1" t="s">
        <v>188</v>
      </c>
      <c r="C81" s="2" t="s">
        <v>253</v>
      </c>
      <c r="D81" s="1" t="s">
        <v>33</v>
      </c>
      <c r="E81" s="12">
        <v>-0.5</v>
      </c>
      <c r="F81" s="14">
        <v>185.60249999999999</v>
      </c>
      <c r="G81" s="15">
        <f t="shared" si="1"/>
        <v>-92.801249999999996</v>
      </c>
    </row>
    <row r="82" spans="1:7" ht="36">
      <c r="A82" s="10">
        <v>31</v>
      </c>
      <c r="B82" s="1" t="s">
        <v>188</v>
      </c>
      <c r="C82" s="2" t="s">
        <v>254</v>
      </c>
      <c r="D82" s="1" t="s">
        <v>33</v>
      </c>
      <c r="E82" s="12">
        <v>-0.5</v>
      </c>
      <c r="F82" s="14">
        <v>203.09870000000001</v>
      </c>
      <c r="G82" s="15">
        <f t="shared" si="1"/>
        <v>-101.54935</v>
      </c>
    </row>
    <row r="83" spans="1:7" ht="24">
      <c r="A83" s="10">
        <v>32</v>
      </c>
      <c r="B83" s="1" t="s">
        <v>191</v>
      </c>
      <c r="C83" s="2" t="s">
        <v>192</v>
      </c>
      <c r="D83" s="1" t="s">
        <v>33</v>
      </c>
      <c r="E83" s="12">
        <v>-4.8</v>
      </c>
      <c r="F83" s="14">
        <v>227.5993</v>
      </c>
      <c r="G83" s="15">
        <f t="shared" si="1"/>
        <v>-1092.4766399999999</v>
      </c>
    </row>
    <row r="84" spans="1:7">
      <c r="A84" s="10">
        <v>33</v>
      </c>
      <c r="B84" s="1" t="s">
        <v>193</v>
      </c>
      <c r="C84" s="2" t="s">
        <v>194</v>
      </c>
      <c r="D84" s="1" t="s">
        <v>28</v>
      </c>
      <c r="E84" s="12">
        <v>-50</v>
      </c>
      <c r="F84" s="14">
        <v>33.005699999999997</v>
      </c>
      <c r="G84" s="15">
        <f t="shared" si="1"/>
        <v>-1650.2849999999999</v>
      </c>
    </row>
    <row r="85" spans="1:7" ht="24">
      <c r="A85" s="10">
        <v>34</v>
      </c>
      <c r="B85" s="1" t="s">
        <v>195</v>
      </c>
      <c r="C85" s="2" t="s">
        <v>196</v>
      </c>
      <c r="D85" s="1" t="s">
        <v>28</v>
      </c>
      <c r="E85" s="12">
        <v>-150</v>
      </c>
      <c r="F85" s="14">
        <v>21.474900000000002</v>
      </c>
      <c r="G85" s="15">
        <f t="shared" si="1"/>
        <v>-3221.2350000000001</v>
      </c>
    </row>
    <row r="86" spans="1:7" ht="48">
      <c r="A86" s="10">
        <v>35</v>
      </c>
      <c r="B86" s="1" t="s">
        <v>197</v>
      </c>
      <c r="C86" s="2" t="s">
        <v>255</v>
      </c>
      <c r="D86" s="1" t="s">
        <v>199</v>
      </c>
      <c r="E86" s="12">
        <v>-0.08</v>
      </c>
      <c r="F86" s="14">
        <v>13157.762699999999</v>
      </c>
      <c r="G86" s="15">
        <f t="shared" si="1"/>
        <v>-1052.6210160000001</v>
      </c>
    </row>
    <row r="87" spans="1:7" ht="48">
      <c r="A87" s="10">
        <v>36</v>
      </c>
      <c r="B87" s="1" t="s">
        <v>197</v>
      </c>
      <c r="C87" s="2" t="s">
        <v>256</v>
      </c>
      <c r="D87" s="1" t="s">
        <v>199</v>
      </c>
      <c r="E87" s="12">
        <v>-0.4</v>
      </c>
      <c r="F87" s="14">
        <v>22974.197800000002</v>
      </c>
      <c r="G87" s="15">
        <f t="shared" si="1"/>
        <v>-9189.6791200000007</v>
      </c>
    </row>
    <row r="88" spans="1:7" ht="24">
      <c r="A88" s="10">
        <v>37</v>
      </c>
      <c r="B88" s="1" t="s">
        <v>203</v>
      </c>
      <c r="C88" s="2" t="s">
        <v>204</v>
      </c>
      <c r="D88" s="1" t="s">
        <v>22</v>
      </c>
      <c r="E88" s="12">
        <v>-2</v>
      </c>
      <c r="F88" s="14">
        <v>731.28809999999999</v>
      </c>
      <c r="G88" s="15">
        <f t="shared" si="1"/>
        <v>-1462.5762</v>
      </c>
    </row>
    <row r="89" spans="1:7" ht="24">
      <c r="A89" s="10">
        <v>38</v>
      </c>
      <c r="B89" s="1" t="s">
        <v>205</v>
      </c>
      <c r="C89" s="2" t="s">
        <v>206</v>
      </c>
      <c r="D89" s="1" t="s">
        <v>27</v>
      </c>
      <c r="E89" s="12">
        <v>-2.5</v>
      </c>
      <c r="F89" s="14">
        <v>536.82960000000003</v>
      </c>
      <c r="G89" s="15">
        <f t="shared" si="1"/>
        <v>-1342.0740000000001</v>
      </c>
    </row>
    <row r="90" spans="1:7" ht="48">
      <c r="A90" s="10">
        <v>39</v>
      </c>
      <c r="B90" s="1" t="s">
        <v>207</v>
      </c>
      <c r="C90" s="2" t="s">
        <v>208</v>
      </c>
      <c r="D90" s="1" t="s">
        <v>87</v>
      </c>
      <c r="E90" s="12">
        <v>-2</v>
      </c>
      <c r="F90" s="14">
        <v>119.059</v>
      </c>
      <c r="G90" s="15">
        <f t="shared" si="1"/>
        <v>-238.11799999999999</v>
      </c>
    </row>
    <row r="91" spans="1:7" ht="36">
      <c r="A91" s="10">
        <v>40</v>
      </c>
      <c r="B91" s="1" t="s">
        <v>209</v>
      </c>
      <c r="C91" s="2" t="s">
        <v>210</v>
      </c>
      <c r="D91" s="1" t="s">
        <v>87</v>
      </c>
      <c r="E91" s="12">
        <v>-2</v>
      </c>
      <c r="F91" s="14">
        <v>8.8932000000000002</v>
      </c>
      <c r="G91" s="15">
        <f t="shared" si="1"/>
        <v>-17.7864</v>
      </c>
    </row>
    <row r="92" spans="1:7">
      <c r="A92" s="10"/>
      <c r="B92" s="10"/>
      <c r="C92" s="25" t="s">
        <v>29</v>
      </c>
      <c r="D92" s="26"/>
      <c r="E92" s="26"/>
      <c r="F92" s="13"/>
      <c r="G92" s="15">
        <f>SUM(G54:G91)</f>
        <v>-122038.36045868001</v>
      </c>
    </row>
    <row r="93" spans="1:7">
      <c r="A93" s="11"/>
      <c r="B93" s="11">
        <v>3</v>
      </c>
      <c r="C93" s="29" t="s">
        <v>257</v>
      </c>
      <c r="D93" s="30"/>
      <c r="E93" s="30"/>
      <c r="F93" s="30"/>
      <c r="G93" s="30"/>
    </row>
    <row r="94" spans="1:7">
      <c r="C94" s="30"/>
      <c r="D94" s="30"/>
      <c r="E94" s="30"/>
      <c r="F94" s="30"/>
      <c r="G94" s="30"/>
    </row>
    <row r="95" spans="1:7" ht="24">
      <c r="A95" s="10">
        <v>1</v>
      </c>
      <c r="B95" s="1" t="s">
        <v>258</v>
      </c>
      <c r="C95" s="2" t="s">
        <v>259</v>
      </c>
      <c r="D95" s="1" t="s">
        <v>39</v>
      </c>
      <c r="E95" s="12">
        <v>-770</v>
      </c>
      <c r="F95" s="14">
        <v>5.0572999999999997</v>
      </c>
      <c r="G95" s="15">
        <f>F95*E95</f>
        <v>-3894.1209999999996</v>
      </c>
    </row>
    <row r="96" spans="1:7" ht="24">
      <c r="A96" s="10">
        <v>2</v>
      </c>
      <c r="B96" s="1" t="s">
        <v>260</v>
      </c>
      <c r="C96" s="2" t="s">
        <v>261</v>
      </c>
      <c r="D96" s="1" t="s">
        <v>39</v>
      </c>
      <c r="E96" s="12">
        <v>-400</v>
      </c>
      <c r="F96" s="14">
        <v>13.5404</v>
      </c>
      <c r="G96" s="15">
        <f t="shared" ref="G96:G131" si="2">F96*E96</f>
        <v>-5416.16</v>
      </c>
    </row>
    <row r="97" spans="1:7" ht="24">
      <c r="A97" s="10">
        <v>3</v>
      </c>
      <c r="B97" s="1" t="s">
        <v>262</v>
      </c>
      <c r="C97" s="2" t="s">
        <v>263</v>
      </c>
      <c r="D97" s="1" t="s">
        <v>39</v>
      </c>
      <c r="E97" s="12">
        <v>-300</v>
      </c>
      <c r="F97" s="14">
        <v>28</v>
      </c>
      <c r="G97" s="15">
        <f t="shared" si="2"/>
        <v>-8400</v>
      </c>
    </row>
    <row r="98" spans="1:7" ht="24">
      <c r="A98" s="10">
        <v>4</v>
      </c>
      <c r="B98" s="1" t="s">
        <v>264</v>
      </c>
      <c r="C98" s="2" t="s">
        <v>265</v>
      </c>
      <c r="D98" s="1" t="s">
        <v>39</v>
      </c>
      <c r="E98" s="12">
        <v>-70</v>
      </c>
      <c r="F98" s="14">
        <v>4.2286999999999999</v>
      </c>
      <c r="G98" s="15">
        <f t="shared" si="2"/>
        <v>-296.00900000000001</v>
      </c>
    </row>
    <row r="99" spans="1:7" ht="48">
      <c r="A99" s="10">
        <v>5</v>
      </c>
      <c r="B99" s="1" t="s">
        <v>266</v>
      </c>
      <c r="C99" s="2" t="s">
        <v>267</v>
      </c>
      <c r="D99" s="1" t="s">
        <v>39</v>
      </c>
      <c r="E99" s="12">
        <v>-80</v>
      </c>
      <c r="F99" s="14">
        <v>261.2364</v>
      </c>
      <c r="G99" s="15">
        <f t="shared" si="2"/>
        <v>-20898.912</v>
      </c>
    </row>
    <row r="100" spans="1:7" ht="36">
      <c r="A100" s="10">
        <v>6</v>
      </c>
      <c r="B100" s="1" t="s">
        <v>268</v>
      </c>
      <c r="C100" s="2" t="s">
        <v>269</v>
      </c>
      <c r="D100" s="1" t="s">
        <v>157</v>
      </c>
      <c r="E100" s="12">
        <v>-1</v>
      </c>
      <c r="F100" s="14">
        <v>1243.7249999999999</v>
      </c>
      <c r="G100" s="15">
        <f t="shared" si="2"/>
        <v>-1243.7249999999999</v>
      </c>
    </row>
    <row r="101" spans="1:7" ht="36">
      <c r="A101" s="10">
        <v>7</v>
      </c>
      <c r="B101" s="1" t="s">
        <v>270</v>
      </c>
      <c r="C101" s="2" t="s">
        <v>271</v>
      </c>
      <c r="D101" s="1" t="s">
        <v>28</v>
      </c>
      <c r="E101" s="12">
        <v>-32.6</v>
      </c>
      <c r="F101" s="14">
        <v>690.33519999999999</v>
      </c>
      <c r="G101" s="15">
        <f t="shared" si="2"/>
        <v>-22504.927520000001</v>
      </c>
    </row>
    <row r="102" spans="1:7">
      <c r="A102" s="10">
        <v>8</v>
      </c>
      <c r="B102" s="1" t="s">
        <v>173</v>
      </c>
      <c r="C102" s="2" t="s">
        <v>174</v>
      </c>
      <c r="D102" s="1" t="s">
        <v>15</v>
      </c>
      <c r="E102" s="12">
        <v>-4</v>
      </c>
      <c r="F102" s="14">
        <v>242.26679999999999</v>
      </c>
      <c r="G102" s="15">
        <f t="shared" si="2"/>
        <v>-969.06719999999996</v>
      </c>
    </row>
    <row r="103" spans="1:7" ht="36">
      <c r="A103" s="10">
        <v>9</v>
      </c>
      <c r="B103" s="1" t="s">
        <v>175</v>
      </c>
      <c r="C103" s="2" t="s">
        <v>178</v>
      </c>
      <c r="D103" s="1" t="s">
        <v>40</v>
      </c>
      <c r="E103" s="12">
        <v>-4</v>
      </c>
      <c r="F103" s="14">
        <v>54.426200000000001</v>
      </c>
      <c r="G103" s="15">
        <f t="shared" si="2"/>
        <v>-217.70480000000001</v>
      </c>
    </row>
    <row r="104" spans="1:7" ht="48">
      <c r="A104" s="10">
        <v>10</v>
      </c>
      <c r="B104" s="1" t="s">
        <v>171</v>
      </c>
      <c r="C104" s="2" t="s">
        <v>272</v>
      </c>
      <c r="D104" s="1" t="s">
        <v>28</v>
      </c>
      <c r="E104" s="12">
        <v>-6.1660000000000004</v>
      </c>
      <c r="F104" s="14">
        <v>741.36350000000004</v>
      </c>
      <c r="G104" s="15">
        <f t="shared" si="2"/>
        <v>-4571.2473410000002</v>
      </c>
    </row>
    <row r="105" spans="1:7">
      <c r="A105" s="10">
        <v>11</v>
      </c>
      <c r="B105" s="1" t="s">
        <v>173</v>
      </c>
      <c r="C105" s="2" t="s">
        <v>174</v>
      </c>
      <c r="D105" s="1" t="s">
        <v>15</v>
      </c>
      <c r="E105" s="12">
        <v>-2</v>
      </c>
      <c r="F105" s="14">
        <v>242.26679999999999</v>
      </c>
      <c r="G105" s="15">
        <f t="shared" si="2"/>
        <v>-484.53359999999998</v>
      </c>
    </row>
    <row r="106" spans="1:7" ht="24">
      <c r="A106" s="10">
        <v>12</v>
      </c>
      <c r="B106" s="1" t="s">
        <v>273</v>
      </c>
      <c r="C106" s="2" t="s">
        <v>274</v>
      </c>
      <c r="D106" s="1" t="s">
        <v>15</v>
      </c>
      <c r="E106" s="12">
        <v>-2</v>
      </c>
      <c r="F106" s="14">
        <v>80.668999999999997</v>
      </c>
      <c r="G106" s="15">
        <f t="shared" si="2"/>
        <v>-161.33799999999999</v>
      </c>
    </row>
    <row r="107" spans="1:7" ht="24">
      <c r="A107" s="10">
        <v>13</v>
      </c>
      <c r="B107" s="1" t="s">
        <v>275</v>
      </c>
      <c r="C107" s="2" t="s">
        <v>276</v>
      </c>
      <c r="D107" s="1" t="s">
        <v>15</v>
      </c>
      <c r="E107" s="12">
        <v>-2</v>
      </c>
      <c r="F107" s="14">
        <v>194.8647</v>
      </c>
      <c r="G107" s="15">
        <f t="shared" si="2"/>
        <v>-389.7294</v>
      </c>
    </row>
    <row r="108" spans="1:7" ht="36">
      <c r="A108" s="10">
        <v>14</v>
      </c>
      <c r="B108" s="1" t="s">
        <v>175</v>
      </c>
      <c r="C108" s="2" t="s">
        <v>178</v>
      </c>
      <c r="D108" s="1" t="s">
        <v>40</v>
      </c>
      <c r="E108" s="12">
        <v>-2</v>
      </c>
      <c r="F108" s="14">
        <v>54.426200000000001</v>
      </c>
      <c r="G108" s="15">
        <f t="shared" si="2"/>
        <v>-108.8524</v>
      </c>
    </row>
    <row r="109" spans="1:7" ht="24">
      <c r="A109" s="10">
        <v>15</v>
      </c>
      <c r="B109" s="1" t="s">
        <v>277</v>
      </c>
      <c r="C109" s="2" t="s">
        <v>278</v>
      </c>
      <c r="D109" s="1" t="s">
        <v>40</v>
      </c>
      <c r="E109" s="12">
        <v>-2</v>
      </c>
      <c r="F109" s="14">
        <v>956.49059999999997</v>
      </c>
      <c r="G109" s="15">
        <f t="shared" si="2"/>
        <v>-1912.9811999999999</v>
      </c>
    </row>
    <row r="110" spans="1:7" ht="36">
      <c r="A110" s="10">
        <v>16</v>
      </c>
      <c r="B110" s="1" t="s">
        <v>279</v>
      </c>
      <c r="C110" s="2" t="s">
        <v>280</v>
      </c>
      <c r="D110" s="1" t="s">
        <v>40</v>
      </c>
      <c r="E110" s="12">
        <v>-4</v>
      </c>
      <c r="F110" s="14">
        <v>7548.1049999999996</v>
      </c>
      <c r="G110" s="15">
        <f t="shared" si="2"/>
        <v>-30192.42</v>
      </c>
    </row>
    <row r="111" spans="1:7" ht="24">
      <c r="A111" s="10">
        <v>17</v>
      </c>
      <c r="B111" s="1" t="s">
        <v>281</v>
      </c>
      <c r="C111" s="2" t="s">
        <v>282</v>
      </c>
      <c r="D111" s="1" t="s">
        <v>15</v>
      </c>
      <c r="E111" s="12">
        <v>-6</v>
      </c>
      <c r="F111" s="14">
        <v>388.8646</v>
      </c>
      <c r="G111" s="15">
        <f t="shared" si="2"/>
        <v>-2333.1876000000002</v>
      </c>
    </row>
    <row r="112" spans="1:7" ht="36">
      <c r="A112" s="10">
        <v>18</v>
      </c>
      <c r="B112" s="1" t="s">
        <v>182</v>
      </c>
      <c r="C112" s="2" t="s">
        <v>183</v>
      </c>
      <c r="D112" s="1" t="s">
        <v>15</v>
      </c>
      <c r="E112" s="12">
        <v>-1</v>
      </c>
      <c r="F112" s="14">
        <v>80.877799999999993</v>
      </c>
      <c r="G112" s="15">
        <f t="shared" si="2"/>
        <v>-80.877799999999993</v>
      </c>
    </row>
    <row r="113" spans="1:7">
      <c r="A113" s="10">
        <v>19</v>
      </c>
      <c r="B113" s="1" t="s">
        <v>283</v>
      </c>
      <c r="C113" s="2" t="s">
        <v>284</v>
      </c>
      <c r="D113" s="1" t="s">
        <v>15</v>
      </c>
      <c r="E113" s="12">
        <v>-3</v>
      </c>
      <c r="F113" s="14">
        <v>315.9674</v>
      </c>
      <c r="G113" s="15">
        <f t="shared" si="2"/>
        <v>-947.90219999999999</v>
      </c>
    </row>
    <row r="114" spans="1:7">
      <c r="A114" s="10">
        <v>20</v>
      </c>
      <c r="B114" s="1">
        <v>88001007</v>
      </c>
      <c r="C114" s="2" t="s">
        <v>285</v>
      </c>
      <c r="D114" s="1" t="s">
        <v>15</v>
      </c>
      <c r="E114" s="12">
        <v>-3</v>
      </c>
      <c r="F114" s="14">
        <v>1665.51</v>
      </c>
      <c r="G114" s="15">
        <f t="shared" si="2"/>
        <v>-4996.53</v>
      </c>
    </row>
    <row r="115" spans="1:7" ht="36">
      <c r="A115" s="10">
        <v>21</v>
      </c>
      <c r="B115" s="1" t="s">
        <v>286</v>
      </c>
      <c r="C115" s="2" t="s">
        <v>287</v>
      </c>
      <c r="D115" s="1" t="s">
        <v>33</v>
      </c>
      <c r="E115" s="12">
        <v>-0.7</v>
      </c>
      <c r="F115" s="14">
        <v>528.68610000000001</v>
      </c>
      <c r="G115" s="15">
        <f t="shared" si="2"/>
        <v>-370.08026999999998</v>
      </c>
    </row>
    <row r="116" spans="1:7" ht="36">
      <c r="A116" s="10">
        <v>22</v>
      </c>
      <c r="B116" s="1" t="s">
        <v>286</v>
      </c>
      <c r="C116" s="2" t="s">
        <v>288</v>
      </c>
      <c r="D116" s="1" t="s">
        <v>33</v>
      </c>
      <c r="E116" s="12">
        <v>-4</v>
      </c>
      <c r="F116" s="14">
        <v>557.68380000000002</v>
      </c>
      <c r="G116" s="15">
        <f t="shared" si="2"/>
        <v>-2230.7352000000001</v>
      </c>
    </row>
    <row r="117" spans="1:7" ht="36">
      <c r="A117" s="10">
        <v>23</v>
      </c>
      <c r="B117" s="1" t="s">
        <v>286</v>
      </c>
      <c r="C117" s="2" t="s">
        <v>289</v>
      </c>
      <c r="D117" s="1" t="s">
        <v>33</v>
      </c>
      <c r="E117" s="12">
        <v>-3</v>
      </c>
      <c r="F117" s="14">
        <v>568.24310000000003</v>
      </c>
      <c r="G117" s="15">
        <f t="shared" si="2"/>
        <v>-1704.7293</v>
      </c>
    </row>
    <row r="118" spans="1:7" ht="36">
      <c r="A118" s="10">
        <v>24</v>
      </c>
      <c r="B118" s="1" t="s">
        <v>290</v>
      </c>
      <c r="C118" s="2" t="s">
        <v>291</v>
      </c>
      <c r="D118" s="1" t="s">
        <v>33</v>
      </c>
      <c r="E118" s="12">
        <v>-0.7</v>
      </c>
      <c r="F118" s="14">
        <v>849.59749999999997</v>
      </c>
      <c r="G118" s="15">
        <f t="shared" si="2"/>
        <v>-594.7182499999999</v>
      </c>
    </row>
    <row r="119" spans="1:7" ht="36">
      <c r="A119" s="10">
        <v>25</v>
      </c>
      <c r="B119" s="1" t="s">
        <v>290</v>
      </c>
      <c r="C119" s="2" t="s">
        <v>292</v>
      </c>
      <c r="D119" s="1" t="s">
        <v>33</v>
      </c>
      <c r="E119" s="12">
        <v>-4</v>
      </c>
      <c r="F119" s="14">
        <v>63.507599999999996</v>
      </c>
      <c r="G119" s="15">
        <f t="shared" si="2"/>
        <v>-254.03039999999999</v>
      </c>
    </row>
    <row r="120" spans="1:7" ht="36">
      <c r="A120" s="10">
        <v>26</v>
      </c>
      <c r="B120" s="1" t="s">
        <v>290</v>
      </c>
      <c r="C120" s="2" t="s">
        <v>293</v>
      </c>
      <c r="D120" s="1" t="s">
        <v>33</v>
      </c>
      <c r="E120" s="12">
        <v>-3</v>
      </c>
      <c r="F120" s="14">
        <v>74.601200000000006</v>
      </c>
      <c r="G120" s="15">
        <f t="shared" si="2"/>
        <v>-223.80360000000002</v>
      </c>
    </row>
    <row r="121" spans="1:7">
      <c r="A121" s="10">
        <v>27</v>
      </c>
      <c r="B121" s="1" t="s">
        <v>193</v>
      </c>
      <c r="C121" s="2" t="s">
        <v>194</v>
      </c>
      <c r="D121" s="1" t="s">
        <v>28</v>
      </c>
      <c r="E121" s="12">
        <v>-100</v>
      </c>
      <c r="F121" s="14">
        <v>33.005699999999997</v>
      </c>
      <c r="G121" s="15">
        <f t="shared" si="2"/>
        <v>-3300.5699999999997</v>
      </c>
    </row>
    <row r="122" spans="1:7" ht="24">
      <c r="A122" s="10">
        <v>28</v>
      </c>
      <c r="B122" s="1" t="s">
        <v>195</v>
      </c>
      <c r="C122" s="2" t="s">
        <v>196</v>
      </c>
      <c r="D122" s="1" t="s">
        <v>28</v>
      </c>
      <c r="E122" s="12">
        <v>-300</v>
      </c>
      <c r="F122" s="14">
        <v>21.474900000000002</v>
      </c>
      <c r="G122" s="15">
        <f t="shared" si="2"/>
        <v>-6442.47</v>
      </c>
    </row>
    <row r="123" spans="1:7" ht="48">
      <c r="A123" s="10">
        <v>29</v>
      </c>
      <c r="B123" s="1" t="s">
        <v>197</v>
      </c>
      <c r="C123" s="2" t="s">
        <v>198</v>
      </c>
      <c r="D123" s="1" t="s">
        <v>199</v>
      </c>
      <c r="E123" s="12">
        <v>-0.7</v>
      </c>
      <c r="F123" s="14">
        <v>13157.762699999999</v>
      </c>
      <c r="G123" s="15">
        <f t="shared" si="2"/>
        <v>-9210.4338899999984</v>
      </c>
    </row>
    <row r="124" spans="1:7" ht="48">
      <c r="A124" s="10">
        <v>30</v>
      </c>
      <c r="B124" s="1" t="s">
        <v>197</v>
      </c>
      <c r="C124" s="2" t="s">
        <v>200</v>
      </c>
      <c r="D124" s="1" t="s">
        <v>199</v>
      </c>
      <c r="E124" s="12">
        <v>-7.0000000000000007E-2</v>
      </c>
      <c r="F124" s="14">
        <v>45358.885499999997</v>
      </c>
      <c r="G124" s="15">
        <f t="shared" si="2"/>
        <v>-3175.1219850000002</v>
      </c>
    </row>
    <row r="125" spans="1:7" ht="24">
      <c r="A125" s="10">
        <v>31</v>
      </c>
      <c r="B125" s="1" t="s">
        <v>205</v>
      </c>
      <c r="C125" s="2" t="s">
        <v>206</v>
      </c>
      <c r="D125" s="1" t="s">
        <v>27</v>
      </c>
      <c r="E125" s="12">
        <v>-2.5</v>
      </c>
      <c r="F125" s="14">
        <v>536.82960000000003</v>
      </c>
      <c r="G125" s="15">
        <f t="shared" si="2"/>
        <v>-1342.0740000000001</v>
      </c>
    </row>
    <row r="126" spans="1:7" ht="48">
      <c r="A126" s="10">
        <v>32</v>
      </c>
      <c r="B126" s="1" t="s">
        <v>207</v>
      </c>
      <c r="C126" s="2" t="s">
        <v>208</v>
      </c>
      <c r="D126" s="1" t="s">
        <v>87</v>
      </c>
      <c r="E126" s="12">
        <v>-2</v>
      </c>
      <c r="F126" s="14">
        <v>19.059000000000001</v>
      </c>
      <c r="G126" s="15">
        <f t="shared" si="2"/>
        <v>-38.118000000000002</v>
      </c>
    </row>
    <row r="127" spans="1:7" ht="36">
      <c r="A127" s="10">
        <v>33</v>
      </c>
      <c r="B127" s="1" t="s">
        <v>209</v>
      </c>
      <c r="C127" s="2" t="s">
        <v>210</v>
      </c>
      <c r="D127" s="1" t="s">
        <v>87</v>
      </c>
      <c r="E127" s="12">
        <v>-2</v>
      </c>
      <c r="F127" s="14">
        <v>8.8932000000000002</v>
      </c>
      <c r="G127" s="15">
        <f t="shared" si="2"/>
        <v>-17.7864</v>
      </c>
    </row>
    <row r="128" spans="1:7" ht="24">
      <c r="A128" s="10">
        <v>34</v>
      </c>
      <c r="B128" s="1" t="s">
        <v>258</v>
      </c>
      <c r="C128" s="2" t="s">
        <v>259</v>
      </c>
      <c r="D128" s="1" t="s">
        <v>39</v>
      </c>
      <c r="E128" s="12">
        <v>-30</v>
      </c>
      <c r="F128" s="14">
        <v>5.0572999999999997</v>
      </c>
      <c r="G128" s="15">
        <f t="shared" si="2"/>
        <v>-151.71899999999999</v>
      </c>
    </row>
    <row r="129" spans="1:7" ht="24">
      <c r="A129" s="10">
        <v>35</v>
      </c>
      <c r="B129" s="1" t="s">
        <v>262</v>
      </c>
      <c r="C129" s="2" t="s">
        <v>263</v>
      </c>
      <c r="D129" s="1" t="s">
        <v>39</v>
      </c>
      <c r="E129" s="12">
        <v>-30</v>
      </c>
      <c r="F129" s="14">
        <v>28</v>
      </c>
      <c r="G129" s="15">
        <f t="shared" si="2"/>
        <v>-840</v>
      </c>
    </row>
    <row r="130" spans="1:7" ht="48">
      <c r="A130" s="10">
        <v>36</v>
      </c>
      <c r="B130" s="1" t="s">
        <v>294</v>
      </c>
      <c r="C130" s="2" t="s">
        <v>295</v>
      </c>
      <c r="D130" s="1" t="s">
        <v>40</v>
      </c>
      <c r="E130" s="12">
        <v>-1</v>
      </c>
      <c r="F130" s="14">
        <v>1096.0114000000001</v>
      </c>
      <c r="G130" s="15">
        <f t="shared" si="2"/>
        <v>-1096.0114000000001</v>
      </c>
    </row>
    <row r="131" spans="1:7" ht="48">
      <c r="A131" s="10">
        <v>37</v>
      </c>
      <c r="B131" s="1" t="s">
        <v>294</v>
      </c>
      <c r="C131" s="2" t="s">
        <v>296</v>
      </c>
      <c r="D131" s="1" t="s">
        <v>40</v>
      </c>
      <c r="E131" s="12">
        <v>-1</v>
      </c>
      <c r="F131" s="14">
        <v>1082.6812</v>
      </c>
      <c r="G131" s="15">
        <f t="shared" si="2"/>
        <v>-1082.6812</v>
      </c>
    </row>
    <row r="132" spans="1:7">
      <c r="A132" s="10"/>
      <c r="B132" s="10"/>
      <c r="C132" s="25" t="s">
        <v>31</v>
      </c>
      <c r="D132" s="26"/>
      <c r="E132" s="26"/>
      <c r="F132" s="13"/>
      <c r="G132" s="15">
        <f>SUM(G95:G131)</f>
        <v>-142095.30895599999</v>
      </c>
    </row>
    <row r="133" spans="1:7">
      <c r="A133" s="11"/>
      <c r="B133" s="11">
        <v>4</v>
      </c>
      <c r="C133" s="29" t="s">
        <v>297</v>
      </c>
      <c r="D133" s="30"/>
      <c r="E133" s="30"/>
      <c r="F133" s="30"/>
      <c r="G133" s="30"/>
    </row>
    <row r="134" spans="1:7">
      <c r="C134" s="30"/>
      <c r="D134" s="30"/>
      <c r="E134" s="30"/>
      <c r="F134" s="30"/>
      <c r="G134" s="30"/>
    </row>
    <row r="135" spans="1:7" ht="48">
      <c r="A135" s="10">
        <v>1</v>
      </c>
      <c r="B135" s="1" t="s">
        <v>197</v>
      </c>
      <c r="C135" s="2" t="s">
        <v>255</v>
      </c>
      <c r="D135" s="1" t="s">
        <v>199</v>
      </c>
      <c r="E135" s="12">
        <v>-0.01</v>
      </c>
      <c r="F135" s="14">
        <v>13157.762699999999</v>
      </c>
      <c r="G135" s="15">
        <f>F135*E135</f>
        <v>-131.57762700000001</v>
      </c>
    </row>
    <row r="136" spans="1:7">
      <c r="A136" s="10">
        <v>2</v>
      </c>
      <c r="B136" s="1" t="s">
        <v>193</v>
      </c>
      <c r="C136" s="2" t="s">
        <v>194</v>
      </c>
      <c r="D136" s="1" t="s">
        <v>28</v>
      </c>
      <c r="E136" s="12">
        <v>-1</v>
      </c>
      <c r="F136" s="14">
        <v>33.005699999999997</v>
      </c>
      <c r="G136" s="15">
        <f t="shared" ref="G136:G152" si="3">F136*E136</f>
        <v>-33.005699999999997</v>
      </c>
    </row>
    <row r="137" spans="1:7" ht="36">
      <c r="A137" s="10">
        <v>3</v>
      </c>
      <c r="B137" s="1" t="s">
        <v>215</v>
      </c>
      <c r="C137" s="2" t="s">
        <v>298</v>
      </c>
      <c r="D137" s="1" t="s">
        <v>39</v>
      </c>
      <c r="E137" s="12">
        <v>-10</v>
      </c>
      <c r="F137" s="14">
        <v>1.9162999999999999</v>
      </c>
      <c r="G137" s="15">
        <f t="shared" si="3"/>
        <v>-19.163</v>
      </c>
    </row>
    <row r="138" spans="1:7" ht="24">
      <c r="A138" s="10">
        <v>4</v>
      </c>
      <c r="B138" s="1" t="s">
        <v>299</v>
      </c>
      <c r="C138" s="2" t="s">
        <v>300</v>
      </c>
      <c r="D138" s="1" t="s">
        <v>39</v>
      </c>
      <c r="E138" s="12">
        <v>-10</v>
      </c>
      <c r="F138" s="14">
        <v>2.4550000000000001</v>
      </c>
      <c r="G138" s="15">
        <f t="shared" si="3"/>
        <v>-24.55</v>
      </c>
    </row>
    <row r="139" spans="1:7" ht="24">
      <c r="A139" s="10">
        <v>5</v>
      </c>
      <c r="B139" s="1" t="s">
        <v>301</v>
      </c>
      <c r="C139" s="2" t="s">
        <v>302</v>
      </c>
      <c r="D139" s="1" t="s">
        <v>28</v>
      </c>
      <c r="E139" s="12">
        <v>-3</v>
      </c>
      <c r="F139" s="14">
        <v>24.108499999999999</v>
      </c>
      <c r="G139" s="15">
        <f t="shared" si="3"/>
        <v>-72.325500000000005</v>
      </c>
    </row>
    <row r="140" spans="1:7" ht="48">
      <c r="A140" s="10">
        <v>6</v>
      </c>
      <c r="B140" s="1" t="s">
        <v>303</v>
      </c>
      <c r="C140" s="2" t="s">
        <v>304</v>
      </c>
      <c r="D140" s="1" t="s">
        <v>39</v>
      </c>
      <c r="E140" s="12">
        <v>-148</v>
      </c>
      <c r="F140" s="14">
        <v>4.5308999999999999</v>
      </c>
      <c r="G140" s="15">
        <f t="shared" si="3"/>
        <v>-670.57320000000004</v>
      </c>
    </row>
    <row r="141" spans="1:7" ht="22.5">
      <c r="A141" s="10">
        <v>7</v>
      </c>
      <c r="B141" s="1" t="s">
        <v>305</v>
      </c>
      <c r="C141" s="2" t="s">
        <v>306</v>
      </c>
      <c r="D141" s="1" t="s">
        <v>157</v>
      </c>
      <c r="E141" s="12">
        <v>-1</v>
      </c>
      <c r="F141" s="14">
        <v>299.57549999999998</v>
      </c>
      <c r="G141" s="15">
        <f t="shared" si="3"/>
        <v>-299.57549999999998</v>
      </c>
    </row>
    <row r="142" spans="1:7" ht="48">
      <c r="A142" s="10">
        <v>8</v>
      </c>
      <c r="B142" s="1" t="s">
        <v>171</v>
      </c>
      <c r="C142" s="2" t="s">
        <v>177</v>
      </c>
      <c r="D142" s="1" t="s">
        <v>28</v>
      </c>
      <c r="E142" s="12">
        <v>-6.968</v>
      </c>
      <c r="F142" s="14">
        <v>778.20299999999997</v>
      </c>
      <c r="G142" s="15">
        <f t="shared" si="3"/>
        <v>-5422.5185039999997</v>
      </c>
    </row>
    <row r="143" spans="1:7">
      <c r="A143" s="10">
        <v>9</v>
      </c>
      <c r="B143" s="1" t="s">
        <v>173</v>
      </c>
      <c r="C143" s="2" t="s">
        <v>174</v>
      </c>
      <c r="D143" s="1" t="s">
        <v>15</v>
      </c>
      <c r="E143" s="12">
        <v>-2</v>
      </c>
      <c r="F143" s="14">
        <v>242.26679999999999</v>
      </c>
      <c r="G143" s="15">
        <f t="shared" si="3"/>
        <v>-484.53359999999998</v>
      </c>
    </row>
    <row r="144" spans="1:7" ht="36">
      <c r="A144" s="10">
        <v>10</v>
      </c>
      <c r="B144" s="1" t="s">
        <v>175</v>
      </c>
      <c r="C144" s="2" t="s">
        <v>178</v>
      </c>
      <c r="D144" s="1" t="s">
        <v>40</v>
      </c>
      <c r="E144" s="12">
        <v>-2</v>
      </c>
      <c r="F144" s="14">
        <v>54.426200000000001</v>
      </c>
      <c r="G144" s="15">
        <f t="shared" si="3"/>
        <v>-108.8524</v>
      </c>
    </row>
    <row r="145" spans="1:8" ht="24">
      <c r="A145" s="10">
        <v>11</v>
      </c>
      <c r="B145" s="1" t="s">
        <v>307</v>
      </c>
      <c r="C145" s="2" t="s">
        <v>308</v>
      </c>
      <c r="D145" s="1" t="s">
        <v>15</v>
      </c>
      <c r="E145" s="12">
        <v>-4</v>
      </c>
      <c r="F145" s="14">
        <v>19.5532</v>
      </c>
      <c r="G145" s="15">
        <f t="shared" si="3"/>
        <v>-78.212800000000001</v>
      </c>
    </row>
    <row r="146" spans="1:8" ht="24">
      <c r="A146" s="10">
        <v>12</v>
      </c>
      <c r="B146" s="1" t="s">
        <v>309</v>
      </c>
      <c r="C146" s="2" t="s">
        <v>310</v>
      </c>
      <c r="D146" s="1" t="s">
        <v>15</v>
      </c>
      <c r="E146" s="12">
        <v>-2</v>
      </c>
      <c r="F146" s="14">
        <v>68.134500000000003</v>
      </c>
      <c r="G146" s="15">
        <f t="shared" si="3"/>
        <v>-136.26900000000001</v>
      </c>
    </row>
    <row r="147" spans="1:8">
      <c r="A147" s="10">
        <v>13</v>
      </c>
      <c r="B147" s="1" t="s">
        <v>311</v>
      </c>
      <c r="C147" s="2" t="s">
        <v>312</v>
      </c>
      <c r="D147" s="1" t="s">
        <v>15</v>
      </c>
      <c r="E147" s="12">
        <v>-2</v>
      </c>
      <c r="F147" s="14">
        <v>33.894199999999998</v>
      </c>
      <c r="G147" s="15">
        <f t="shared" si="3"/>
        <v>-67.788399999999996</v>
      </c>
    </row>
    <row r="148" spans="1:8" ht="24">
      <c r="A148" s="10">
        <v>14</v>
      </c>
      <c r="B148" s="1" t="s">
        <v>313</v>
      </c>
      <c r="C148" s="2" t="s">
        <v>314</v>
      </c>
      <c r="D148" s="1" t="s">
        <v>40</v>
      </c>
      <c r="E148" s="12">
        <v>-2</v>
      </c>
      <c r="F148" s="14">
        <v>15.789899999999999</v>
      </c>
      <c r="G148" s="15">
        <f t="shared" si="3"/>
        <v>-31.579799999999999</v>
      </c>
    </row>
    <row r="149" spans="1:8">
      <c r="A149" s="10">
        <v>15</v>
      </c>
      <c r="B149" s="1" t="s">
        <v>315</v>
      </c>
      <c r="C149" s="2" t="s">
        <v>316</v>
      </c>
      <c r="D149" s="1" t="s">
        <v>15</v>
      </c>
      <c r="E149" s="12">
        <v>-2</v>
      </c>
      <c r="F149" s="14">
        <v>486.67500000000001</v>
      </c>
      <c r="G149" s="15">
        <f t="shared" si="3"/>
        <v>-973.35</v>
      </c>
    </row>
    <row r="150" spans="1:8" ht="24">
      <c r="A150" s="10">
        <v>16</v>
      </c>
      <c r="B150" s="1" t="s">
        <v>180</v>
      </c>
      <c r="C150" s="2" t="s">
        <v>317</v>
      </c>
      <c r="D150" s="1" t="s">
        <v>40</v>
      </c>
      <c r="E150" s="12">
        <v>-2</v>
      </c>
      <c r="F150" s="14">
        <v>1174.741</v>
      </c>
      <c r="G150" s="15">
        <f t="shared" si="3"/>
        <v>-2349.482</v>
      </c>
    </row>
    <row r="151" spans="1:8" ht="24">
      <c r="A151" s="10">
        <v>17</v>
      </c>
      <c r="B151" s="1" t="s">
        <v>318</v>
      </c>
      <c r="C151" s="2" t="s">
        <v>319</v>
      </c>
      <c r="D151" s="1" t="s">
        <v>28</v>
      </c>
      <c r="E151" s="12">
        <v>-5</v>
      </c>
      <c r="F151" s="14">
        <v>18.7699</v>
      </c>
      <c r="G151" s="15">
        <f t="shared" si="3"/>
        <v>-93.849500000000006</v>
      </c>
    </row>
    <row r="152" spans="1:8" ht="24">
      <c r="A152" s="10">
        <v>18</v>
      </c>
      <c r="B152" s="1" t="s">
        <v>318</v>
      </c>
      <c r="C152" s="2" t="s">
        <v>320</v>
      </c>
      <c r="D152" s="1" t="s">
        <v>28</v>
      </c>
      <c r="E152" s="12">
        <v>-20</v>
      </c>
      <c r="F152" s="14">
        <v>42.200899999999997</v>
      </c>
      <c r="G152" s="15">
        <f t="shared" si="3"/>
        <v>-844.01799999999992</v>
      </c>
    </row>
    <row r="153" spans="1:8">
      <c r="A153" s="10"/>
      <c r="B153" s="10"/>
      <c r="C153" s="91" t="s">
        <v>112</v>
      </c>
      <c r="D153" s="92"/>
      <c r="E153" s="92"/>
      <c r="F153" s="13"/>
      <c r="G153" s="59">
        <f>SUM(G135:G152)</f>
        <v>-11841.224531000002</v>
      </c>
    </row>
    <row r="154" spans="1:8">
      <c r="A154" s="10"/>
      <c r="B154" s="10"/>
      <c r="C154" s="91" t="s">
        <v>321</v>
      </c>
      <c r="D154" s="92"/>
      <c r="E154" s="92"/>
      <c r="F154" s="13"/>
      <c r="G154" s="60">
        <f>SUM(G132,G153,G92,G51)</f>
        <v>-329732.47387942695</v>
      </c>
    </row>
    <row r="155" spans="1:8">
      <c r="A155" s="10"/>
      <c r="B155" s="10"/>
      <c r="C155" s="98" t="s">
        <v>138</v>
      </c>
      <c r="D155" s="99"/>
      <c r="E155" s="99"/>
      <c r="F155" s="13"/>
      <c r="G155" s="15">
        <f>ROUND(G154*0.15,2)</f>
        <v>-49459.87</v>
      </c>
      <c r="H155" s="76"/>
    </row>
    <row r="156" spans="1:8">
      <c r="A156" s="10"/>
      <c r="B156" s="10"/>
      <c r="C156" s="91" t="s">
        <v>346</v>
      </c>
      <c r="D156" s="92"/>
      <c r="E156" s="92"/>
      <c r="F156" s="13"/>
      <c r="G156" s="16">
        <f>SUM(G154:G155)</f>
        <v>-379192.34387942695</v>
      </c>
      <c r="H156" s="73"/>
    </row>
    <row r="157" spans="1:8">
      <c r="A157" s="10"/>
      <c r="B157" s="10"/>
      <c r="C157" s="93" t="s">
        <v>41</v>
      </c>
      <c r="D157" s="94"/>
      <c r="E157" s="94"/>
      <c r="F157" s="13"/>
      <c r="G157" s="60">
        <f>G156*0.21</f>
        <v>-79630.392214679654</v>
      </c>
    </row>
    <row r="158" spans="1:8">
      <c r="A158" s="10"/>
      <c r="B158" s="10"/>
      <c r="C158" s="91" t="s">
        <v>322</v>
      </c>
      <c r="D158" s="92"/>
      <c r="E158" s="92"/>
      <c r="F158" s="13"/>
      <c r="G158" s="60">
        <f>SUM(G156:G157)</f>
        <v>-458822.73609410657</v>
      </c>
    </row>
    <row r="159" spans="1:8">
      <c r="G159" s="61"/>
    </row>
  </sheetData>
  <mergeCells count="15">
    <mergeCell ref="C158:E158"/>
    <mergeCell ref="C14:G15"/>
    <mergeCell ref="C153:E153"/>
    <mergeCell ref="C154:E154"/>
    <mergeCell ref="C155:E155"/>
    <mergeCell ref="C156:E156"/>
    <mergeCell ref="C157:E157"/>
    <mergeCell ref="E12:E13"/>
    <mergeCell ref="F12:G12"/>
    <mergeCell ref="C2:F2"/>
    <mergeCell ref="C3:F3"/>
    <mergeCell ref="A5:G6"/>
    <mergeCell ref="A7:G8"/>
    <mergeCell ref="A9:G10"/>
    <mergeCell ref="A11:B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41C2-9050-4337-8E0F-2EF67F38F29A}">
  <dimension ref="A2:G26"/>
  <sheetViews>
    <sheetView workbookViewId="0">
      <selection activeCell="H22" sqref="H22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  <col min="9" max="9" width="10.28515625" customWidth="1"/>
  </cols>
  <sheetData>
    <row r="2" spans="1:7" ht="15.75">
      <c r="C2" s="40" t="s">
        <v>141</v>
      </c>
    </row>
    <row r="3" spans="1:7">
      <c r="C3" s="41"/>
    </row>
    <row r="5" spans="1:7">
      <c r="A5" s="84" t="s">
        <v>142</v>
      </c>
      <c r="B5" s="79"/>
      <c r="C5" s="79"/>
      <c r="D5" s="79"/>
      <c r="E5" s="79"/>
      <c r="F5" s="79"/>
      <c r="G5" s="79"/>
    </row>
    <row r="6" spans="1:7">
      <c r="A6" s="79"/>
      <c r="B6" s="79"/>
      <c r="C6" s="79"/>
      <c r="D6" s="79"/>
      <c r="E6" s="79"/>
      <c r="F6" s="79"/>
      <c r="G6" s="79"/>
    </row>
    <row r="7" spans="1:7">
      <c r="A7" s="84" t="s">
        <v>143</v>
      </c>
      <c r="B7" s="79"/>
      <c r="C7" s="79"/>
      <c r="D7" s="79"/>
      <c r="E7" s="79"/>
      <c r="F7" s="79"/>
      <c r="G7" s="79"/>
    </row>
    <row r="8" spans="1:7">
      <c r="A8" s="79"/>
      <c r="B8" s="79"/>
      <c r="C8" s="79"/>
      <c r="D8" s="79"/>
      <c r="E8" s="79"/>
      <c r="F8" s="79"/>
      <c r="G8" s="79"/>
    </row>
    <row r="9" spans="1:7">
      <c r="A9" s="84" t="s">
        <v>144</v>
      </c>
      <c r="B9" s="79"/>
      <c r="C9" s="79"/>
      <c r="D9" s="79"/>
      <c r="E9" s="79"/>
      <c r="F9" s="79"/>
      <c r="G9" s="79"/>
    </row>
    <row r="10" spans="1:7">
      <c r="A10" s="79"/>
      <c r="B10" s="79"/>
      <c r="C10" s="79"/>
      <c r="D10" s="79"/>
      <c r="E10" s="79"/>
      <c r="F10" s="79"/>
      <c r="G10" s="79"/>
    </row>
    <row r="11" spans="1:7" ht="15" customHeight="1">
      <c r="A11" s="102"/>
      <c r="B11" s="103"/>
      <c r="C11" s="42"/>
      <c r="D11" s="71" t="s">
        <v>333</v>
      </c>
      <c r="E11" s="20"/>
      <c r="F11" s="72">
        <f>G22</f>
        <v>-75536.3796</v>
      </c>
      <c r="G11" s="71" t="s">
        <v>152</v>
      </c>
    </row>
    <row r="12" spans="1:7">
      <c r="A12" s="43" t="s">
        <v>145</v>
      </c>
      <c r="B12" s="100" t="s">
        <v>146</v>
      </c>
      <c r="C12" s="43" t="s">
        <v>147</v>
      </c>
      <c r="D12" s="45" t="s">
        <v>14</v>
      </c>
      <c r="E12" s="100" t="s">
        <v>16</v>
      </c>
      <c r="F12" s="43" t="s">
        <v>148</v>
      </c>
      <c r="G12" s="44" t="s">
        <v>149</v>
      </c>
    </row>
    <row r="13" spans="1:7">
      <c r="A13" s="46" t="s">
        <v>150</v>
      </c>
      <c r="B13" s="101"/>
      <c r="C13" s="46" t="s">
        <v>151</v>
      </c>
      <c r="D13" s="47" t="s">
        <v>15</v>
      </c>
      <c r="E13" s="101"/>
      <c r="F13" s="46" t="s">
        <v>152</v>
      </c>
      <c r="G13" s="48" t="s">
        <v>152</v>
      </c>
    </row>
    <row r="14" spans="1:7">
      <c r="A14" s="49" t="s">
        <v>153</v>
      </c>
      <c r="B14" s="104" t="s">
        <v>154</v>
      </c>
      <c r="C14" s="105"/>
      <c r="D14" s="105"/>
      <c r="E14" s="105"/>
      <c r="F14" s="105"/>
      <c r="G14" s="105"/>
    </row>
    <row r="15" spans="1:7" ht="23.25">
      <c r="A15" s="28">
        <v>21</v>
      </c>
      <c r="B15" s="50" t="s">
        <v>155</v>
      </c>
      <c r="C15" s="50" t="s">
        <v>156</v>
      </c>
      <c r="D15" s="50" t="s">
        <v>157</v>
      </c>
      <c r="E15" s="33">
        <v>-1</v>
      </c>
      <c r="F15" s="34">
        <f>24323.2-2244.76</f>
        <v>22078.440000000002</v>
      </c>
      <c r="G15" s="35">
        <f>F15*E15</f>
        <v>-22078.440000000002</v>
      </c>
    </row>
    <row r="16" spans="1:7" ht="23.25">
      <c r="A16" s="28">
        <v>22</v>
      </c>
      <c r="B16" s="50" t="s">
        <v>158</v>
      </c>
      <c r="C16" s="50" t="s">
        <v>159</v>
      </c>
      <c r="D16" s="50" t="s">
        <v>157</v>
      </c>
      <c r="E16" s="33">
        <v>-1</v>
      </c>
      <c r="F16" s="34">
        <v>32205.7</v>
      </c>
      <c r="G16" s="35">
        <f>F16*E16</f>
        <v>-32205.7</v>
      </c>
    </row>
    <row r="17" spans="1:7">
      <c r="A17" s="106" t="s">
        <v>160</v>
      </c>
      <c r="B17" s="107"/>
      <c r="C17" s="107"/>
      <c r="D17" s="51"/>
      <c r="E17" s="52"/>
      <c r="F17" s="53"/>
      <c r="G17" s="54">
        <f>SUM(G15:G16)</f>
        <v>-54284.14</v>
      </c>
    </row>
    <row r="18" spans="1:7">
      <c r="A18" s="108" t="s">
        <v>161</v>
      </c>
      <c r="B18" s="109"/>
      <c r="C18" s="109"/>
      <c r="D18" s="55"/>
      <c r="E18" s="56"/>
      <c r="F18" s="57"/>
      <c r="G18" s="58">
        <f>SUM(G17)</f>
        <v>-54284.14</v>
      </c>
    </row>
    <row r="19" spans="1:7">
      <c r="A19" s="10"/>
      <c r="B19" s="10"/>
      <c r="C19" s="98" t="s">
        <v>138</v>
      </c>
      <c r="D19" s="99"/>
      <c r="E19" s="99"/>
      <c r="F19" s="13"/>
      <c r="G19" s="15">
        <f>ROUND(G18*0.15,2)</f>
        <v>-8142.62</v>
      </c>
    </row>
    <row r="20" spans="1:7">
      <c r="A20" s="10"/>
      <c r="B20" s="10"/>
      <c r="C20" s="91" t="s">
        <v>346</v>
      </c>
      <c r="D20" s="92"/>
      <c r="E20" s="92"/>
      <c r="F20" s="13"/>
      <c r="G20" s="16">
        <f>SUM(G18:G19)</f>
        <v>-62426.76</v>
      </c>
    </row>
    <row r="21" spans="1:7">
      <c r="A21" s="31"/>
      <c r="B21" s="32"/>
      <c r="C21" s="32" t="s">
        <v>139</v>
      </c>
      <c r="E21" s="33">
        <v>0</v>
      </c>
      <c r="F21" s="34">
        <v>0</v>
      </c>
      <c r="G21" s="35">
        <f>G20*0.21</f>
        <v>-13109.6196</v>
      </c>
    </row>
    <row r="22" spans="1:7">
      <c r="A22" s="36"/>
      <c r="B22" s="36"/>
      <c r="C22" s="36" t="s">
        <v>140</v>
      </c>
      <c r="E22" s="37">
        <v>0</v>
      </c>
      <c r="F22" s="38">
        <v>0</v>
      </c>
      <c r="G22" s="39">
        <f>SUM(G20:G21)</f>
        <v>-75536.3796</v>
      </c>
    </row>
    <row r="23" spans="1:7" ht="15" customHeight="1"/>
    <row r="24" spans="1:7">
      <c r="C24" s="83" t="s">
        <v>42</v>
      </c>
      <c r="D24" s="83"/>
      <c r="E24" s="83"/>
      <c r="F24" s="83"/>
      <c r="G24" s="83"/>
    </row>
    <row r="25" spans="1:7" ht="15" customHeight="1">
      <c r="C25" s="83" t="s">
        <v>43</v>
      </c>
      <c r="D25" s="83"/>
      <c r="E25" s="83"/>
      <c r="F25" s="83"/>
      <c r="G25" s="83"/>
    </row>
    <row r="26" spans="1:7">
      <c r="A26" s="78" t="s">
        <v>1</v>
      </c>
      <c r="B26" s="79"/>
      <c r="C26" s="79"/>
      <c r="E26" s="78" t="s">
        <v>1</v>
      </c>
      <c r="F26" s="79"/>
      <c r="G26" s="79"/>
    </row>
  </sheetData>
  <mergeCells count="15">
    <mergeCell ref="C25:G25"/>
    <mergeCell ref="A26:C26"/>
    <mergeCell ref="E26:G26"/>
    <mergeCell ref="B14:G14"/>
    <mergeCell ref="A17:C17"/>
    <mergeCell ref="A18:C18"/>
    <mergeCell ref="C19:E19"/>
    <mergeCell ref="C20:E20"/>
    <mergeCell ref="C24:G24"/>
    <mergeCell ref="B12:B13"/>
    <mergeCell ref="E12:E13"/>
    <mergeCell ref="A5:G6"/>
    <mergeCell ref="A7:G8"/>
    <mergeCell ref="A9:G10"/>
    <mergeCell ref="A11:B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8"/>
  <sheetViews>
    <sheetView topLeftCell="A61" workbookViewId="0">
      <selection activeCell="H91" sqref="H91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  <col min="8" max="8" width="13.140625" customWidth="1"/>
    <col min="9" max="9" width="12.5703125" bestFit="1" customWidth="1"/>
  </cols>
  <sheetData>
    <row r="2" spans="1:7" ht="15.75">
      <c r="C2" s="80" t="s">
        <v>5</v>
      </c>
      <c r="D2" s="81"/>
      <c r="E2" s="81"/>
      <c r="F2" s="81"/>
    </row>
    <row r="3" spans="1:7">
      <c r="C3" s="82"/>
      <c r="D3" s="81"/>
      <c r="E3" s="81"/>
      <c r="F3" s="81"/>
    </row>
    <row r="5" spans="1:7">
      <c r="A5" s="84" t="s">
        <v>6</v>
      </c>
      <c r="B5" s="79"/>
      <c r="C5" s="79"/>
      <c r="D5" s="79"/>
      <c r="E5" s="79"/>
      <c r="F5" s="79"/>
      <c r="G5" s="79"/>
    </row>
    <row r="6" spans="1:7">
      <c r="A6" s="79"/>
      <c r="B6" s="79"/>
      <c r="C6" s="79"/>
      <c r="D6" s="79"/>
      <c r="E6" s="79"/>
      <c r="F6" s="79"/>
      <c r="G6" s="79"/>
    </row>
    <row r="7" spans="1:7">
      <c r="A7" s="84" t="s">
        <v>7</v>
      </c>
      <c r="B7" s="79"/>
      <c r="C7" s="79"/>
      <c r="D7" s="79"/>
      <c r="E7" s="79"/>
      <c r="F7" s="79"/>
      <c r="G7" s="79"/>
    </row>
    <row r="8" spans="1:7">
      <c r="A8" s="79"/>
      <c r="B8" s="79"/>
      <c r="C8" s="79"/>
      <c r="D8" s="79"/>
      <c r="E8" s="79"/>
      <c r="F8" s="79"/>
      <c r="G8" s="79"/>
    </row>
    <row r="9" spans="1:7">
      <c r="A9" s="84" t="s">
        <v>77</v>
      </c>
      <c r="B9" s="79"/>
      <c r="C9" s="79"/>
      <c r="D9" s="79"/>
      <c r="E9" s="79"/>
      <c r="F9" s="79"/>
      <c r="G9" s="79"/>
    </row>
    <row r="10" spans="1:7">
      <c r="A10" s="79"/>
      <c r="B10" s="79"/>
      <c r="C10" s="79"/>
      <c r="D10" s="79"/>
      <c r="E10" s="79"/>
      <c r="F10" s="79"/>
      <c r="G10" s="79"/>
    </row>
    <row r="11" spans="1:7" ht="15" customHeight="1">
      <c r="A11" s="85"/>
      <c r="B11" s="86"/>
      <c r="C11" s="3"/>
      <c r="D11" s="17"/>
      <c r="E11" s="19" t="s">
        <v>136</v>
      </c>
      <c r="F11" s="20">
        <f>G93</f>
        <v>-698602.57499999995</v>
      </c>
      <c r="G11" s="18" t="s">
        <v>137</v>
      </c>
    </row>
    <row r="12" spans="1:7">
      <c r="A12" s="4" t="s">
        <v>8</v>
      </c>
      <c r="B12" s="4" t="s">
        <v>10</v>
      </c>
      <c r="C12" s="4" t="s">
        <v>12</v>
      </c>
      <c r="D12" s="6" t="s">
        <v>14</v>
      </c>
      <c r="E12" s="87" t="s">
        <v>16</v>
      </c>
      <c r="F12" s="89" t="s">
        <v>17</v>
      </c>
      <c r="G12" s="90"/>
    </row>
    <row r="13" spans="1:7">
      <c r="A13" s="5" t="s">
        <v>9</v>
      </c>
      <c r="B13" s="5" t="s">
        <v>11</v>
      </c>
      <c r="C13" s="5" t="s">
        <v>13</v>
      </c>
      <c r="D13" s="7" t="s">
        <v>15</v>
      </c>
      <c r="E13" s="88"/>
      <c r="F13" s="9" t="s">
        <v>18</v>
      </c>
      <c r="G13" s="8" t="s">
        <v>19</v>
      </c>
    </row>
    <row r="14" spans="1:7">
      <c r="A14" s="11"/>
      <c r="B14" s="11">
        <v>1</v>
      </c>
      <c r="C14" s="95" t="s">
        <v>45</v>
      </c>
      <c r="D14" s="96"/>
      <c r="E14" s="96"/>
      <c r="F14" s="96"/>
      <c r="G14" s="96"/>
    </row>
    <row r="15" spans="1:7">
      <c r="C15" s="97"/>
      <c r="D15" s="97"/>
      <c r="E15" s="97"/>
      <c r="F15" s="97"/>
      <c r="G15" s="97"/>
    </row>
    <row r="16" spans="1:7" ht="24">
      <c r="A16" s="10">
        <v>1</v>
      </c>
      <c r="B16" s="1" t="s">
        <v>47</v>
      </c>
      <c r="C16" s="2" t="s">
        <v>46</v>
      </c>
      <c r="D16" s="1" t="s">
        <v>40</v>
      </c>
      <c r="E16" s="12">
        <v>-359</v>
      </c>
      <c r="F16" s="14">
        <v>47.5794</v>
      </c>
      <c r="G16" s="15">
        <f t="shared" ref="G16:G20" si="0">ROUND(E16*F16,2)</f>
        <v>-17081</v>
      </c>
    </row>
    <row r="17" spans="1:7">
      <c r="A17" s="10">
        <v>2</v>
      </c>
      <c r="B17" s="1" t="s">
        <v>49</v>
      </c>
      <c r="C17" s="2" t="s">
        <v>48</v>
      </c>
      <c r="D17" s="1" t="s">
        <v>28</v>
      </c>
      <c r="E17" s="12">
        <v>-536.4</v>
      </c>
      <c r="F17" s="14">
        <v>68.314040000000006</v>
      </c>
      <c r="G17" s="15">
        <f t="shared" si="0"/>
        <v>-36643.65</v>
      </c>
    </row>
    <row r="18" spans="1:7" ht="24" hidden="1" customHeight="1">
      <c r="A18" s="10">
        <v>3</v>
      </c>
      <c r="B18" s="1" t="s">
        <v>51</v>
      </c>
      <c r="C18" s="2" t="s">
        <v>50</v>
      </c>
      <c r="D18" s="1" t="s">
        <v>52</v>
      </c>
      <c r="E18" s="12">
        <v>-40</v>
      </c>
      <c r="F18" s="23"/>
      <c r="G18" s="15">
        <f t="shared" si="0"/>
        <v>0</v>
      </c>
    </row>
    <row r="19" spans="1:7" ht="24" hidden="1" customHeight="1">
      <c r="A19" s="10">
        <v>4</v>
      </c>
      <c r="B19" s="1" t="s">
        <v>54</v>
      </c>
      <c r="C19" s="2" t="s">
        <v>53</v>
      </c>
      <c r="D19" s="1" t="s">
        <v>28</v>
      </c>
      <c r="E19" s="12">
        <v>-22.66</v>
      </c>
      <c r="F19" s="23"/>
      <c r="G19" s="15">
        <f t="shared" si="0"/>
        <v>0</v>
      </c>
    </row>
    <row r="20" spans="1:7" ht="36" hidden="1" customHeight="1">
      <c r="A20" s="10">
        <v>5</v>
      </c>
      <c r="B20" s="1" t="s">
        <v>79</v>
      </c>
      <c r="C20" s="2" t="s">
        <v>78</v>
      </c>
      <c r="D20" s="1" t="s">
        <v>28</v>
      </c>
      <c r="E20" s="12">
        <v>-149.54</v>
      </c>
      <c r="F20" s="23"/>
      <c r="G20" s="15">
        <f t="shared" si="0"/>
        <v>0</v>
      </c>
    </row>
    <row r="21" spans="1:7">
      <c r="A21" s="10"/>
      <c r="B21" s="10"/>
      <c r="C21" s="25" t="s">
        <v>26</v>
      </c>
      <c r="D21" s="26"/>
      <c r="E21" s="26"/>
      <c r="F21" s="13"/>
      <c r="G21" s="16">
        <f>SUM(G16:G20)</f>
        <v>-53724.65</v>
      </c>
    </row>
    <row r="22" spans="1:7">
      <c r="A22" s="11"/>
      <c r="B22" s="11">
        <v>2</v>
      </c>
      <c r="C22" s="29" t="s">
        <v>80</v>
      </c>
      <c r="D22" s="30"/>
      <c r="E22" s="30"/>
      <c r="F22" s="30"/>
      <c r="G22" s="30"/>
    </row>
    <row r="23" spans="1:7">
      <c r="C23" s="30"/>
      <c r="D23" s="30"/>
      <c r="E23" s="30"/>
      <c r="F23" s="30"/>
      <c r="G23" s="30"/>
    </row>
    <row r="24" spans="1:7" ht="36">
      <c r="A24" s="10">
        <v>1</v>
      </c>
      <c r="B24" s="1" t="s">
        <v>82</v>
      </c>
      <c r="C24" s="2" t="s">
        <v>81</v>
      </c>
      <c r="D24" s="1" t="s">
        <v>30</v>
      </c>
      <c r="E24" s="12">
        <v>-320</v>
      </c>
      <c r="F24" s="14">
        <v>13.631600000000001</v>
      </c>
      <c r="G24" s="15">
        <f t="shared" ref="G24:G30" si="1">ROUND(E24*F24,2)</f>
        <v>-4362.1099999999997</v>
      </c>
    </row>
    <row r="25" spans="1:7" ht="48">
      <c r="A25" s="10">
        <v>2</v>
      </c>
      <c r="B25" s="1" t="s">
        <v>84</v>
      </c>
      <c r="C25" s="2" t="s">
        <v>83</v>
      </c>
      <c r="D25" s="1" t="s">
        <v>38</v>
      </c>
      <c r="E25" s="12">
        <v>-76.849999999999994</v>
      </c>
      <c r="F25" s="14">
        <v>114.82559999999999</v>
      </c>
      <c r="G25" s="15">
        <f t="shared" si="1"/>
        <v>-8824.35</v>
      </c>
    </row>
    <row r="26" spans="1:7" ht="36">
      <c r="A26" s="10">
        <v>3</v>
      </c>
      <c r="B26" s="1" t="s">
        <v>86</v>
      </c>
      <c r="C26" s="2" t="s">
        <v>85</v>
      </c>
      <c r="D26" s="1" t="s">
        <v>87</v>
      </c>
      <c r="E26" s="12">
        <v>-2.8</v>
      </c>
      <c r="F26" s="14">
        <v>8854.2500999999993</v>
      </c>
      <c r="G26" s="15">
        <f t="shared" si="1"/>
        <v>-24791.9</v>
      </c>
    </row>
    <row r="27" spans="1:7" ht="48">
      <c r="A27" s="10">
        <v>4</v>
      </c>
      <c r="B27" s="1" t="s">
        <v>89</v>
      </c>
      <c r="C27" s="2" t="s">
        <v>88</v>
      </c>
      <c r="D27" s="1" t="s">
        <v>28</v>
      </c>
      <c r="E27" s="12">
        <v>-96.06</v>
      </c>
      <c r="F27" s="14">
        <v>603.67309999999998</v>
      </c>
      <c r="G27" s="15">
        <f t="shared" si="1"/>
        <v>-57988.84</v>
      </c>
    </row>
    <row r="28" spans="1:7" ht="48">
      <c r="A28" s="10">
        <v>5</v>
      </c>
      <c r="B28" s="1" t="s">
        <v>55</v>
      </c>
      <c r="C28" s="2" t="s">
        <v>90</v>
      </c>
      <c r="D28" s="1" t="s">
        <v>28</v>
      </c>
      <c r="E28" s="12">
        <v>-33.700000000000003</v>
      </c>
      <c r="F28" s="14">
        <v>441.89580000000001</v>
      </c>
      <c r="G28" s="15">
        <f t="shared" si="1"/>
        <v>-14891.89</v>
      </c>
    </row>
    <row r="29" spans="1:7" ht="48">
      <c r="A29" s="10">
        <v>6</v>
      </c>
      <c r="B29" s="1" t="s">
        <v>89</v>
      </c>
      <c r="C29" s="2" t="s">
        <v>91</v>
      </c>
      <c r="D29" s="1" t="s">
        <v>28</v>
      </c>
      <c r="E29" s="12">
        <v>-212.73</v>
      </c>
      <c r="F29" s="14">
        <v>560.29079999999999</v>
      </c>
      <c r="G29" s="15">
        <f t="shared" si="1"/>
        <v>-119190.66</v>
      </c>
    </row>
    <row r="30" spans="1:7" ht="24">
      <c r="A30" s="10">
        <v>7</v>
      </c>
      <c r="B30" s="1" t="s">
        <v>93</v>
      </c>
      <c r="C30" s="2" t="s">
        <v>92</v>
      </c>
      <c r="D30" s="1" t="s">
        <v>28</v>
      </c>
      <c r="E30" s="12">
        <v>-101.93</v>
      </c>
      <c r="F30" s="14">
        <v>540.36969999999997</v>
      </c>
      <c r="G30" s="15">
        <f t="shared" si="1"/>
        <v>-55079.88</v>
      </c>
    </row>
    <row r="31" spans="1:7">
      <c r="A31" s="10"/>
      <c r="B31" s="10"/>
      <c r="C31" s="25" t="s">
        <v>29</v>
      </c>
      <c r="D31" s="26"/>
      <c r="E31" s="26"/>
      <c r="F31" s="13"/>
      <c r="G31" s="16">
        <f>SUM(G24:G30)</f>
        <v>-285129.63</v>
      </c>
    </row>
    <row r="32" spans="1:7">
      <c r="A32" s="11"/>
      <c r="B32" s="11">
        <v>3</v>
      </c>
      <c r="C32" s="29" t="s">
        <v>94</v>
      </c>
      <c r="D32" s="30"/>
      <c r="E32" s="30"/>
      <c r="F32" s="30"/>
      <c r="G32" s="30"/>
    </row>
    <row r="33" spans="1:7">
      <c r="C33" s="30"/>
      <c r="D33" s="30"/>
      <c r="E33" s="30"/>
      <c r="F33" s="30"/>
      <c r="G33" s="30"/>
    </row>
    <row r="34" spans="1:7" ht="36">
      <c r="A34" s="10">
        <v>1</v>
      </c>
      <c r="B34" s="1" t="s">
        <v>96</v>
      </c>
      <c r="C34" s="2" t="s">
        <v>95</v>
      </c>
      <c r="D34" s="1" t="s">
        <v>27</v>
      </c>
      <c r="E34" s="12">
        <v>-0.57599999999999996</v>
      </c>
      <c r="F34" s="14">
        <v>3740.9962</v>
      </c>
      <c r="G34" s="15">
        <f t="shared" ref="G34:G37" si="2">ROUND(E34*F34,2)</f>
        <v>-2154.81</v>
      </c>
    </row>
    <row r="35" spans="1:7" ht="24">
      <c r="A35" s="10">
        <v>2</v>
      </c>
      <c r="B35" s="1" t="s">
        <v>98</v>
      </c>
      <c r="C35" s="2" t="s">
        <v>97</v>
      </c>
      <c r="D35" s="1" t="s">
        <v>87</v>
      </c>
      <c r="E35" s="12">
        <v>-0.2</v>
      </c>
      <c r="F35" s="14">
        <v>1200.0862999999999</v>
      </c>
      <c r="G35" s="15">
        <f t="shared" si="2"/>
        <v>-240.02</v>
      </c>
    </row>
    <row r="36" spans="1:7" ht="24">
      <c r="A36" s="10">
        <v>3</v>
      </c>
      <c r="B36" s="1" t="s">
        <v>100</v>
      </c>
      <c r="C36" s="2" t="s">
        <v>99</v>
      </c>
      <c r="D36" s="1" t="s">
        <v>28</v>
      </c>
      <c r="E36" s="12">
        <v>-1</v>
      </c>
      <c r="F36" s="14">
        <v>424.94240000000002</v>
      </c>
      <c r="G36" s="15">
        <f t="shared" si="2"/>
        <v>-424.94</v>
      </c>
    </row>
    <row r="37" spans="1:7" ht="48">
      <c r="A37" s="10">
        <v>4</v>
      </c>
      <c r="B37" s="1" t="s">
        <v>100</v>
      </c>
      <c r="C37" s="2" t="s">
        <v>101</v>
      </c>
      <c r="D37" s="1" t="s">
        <v>28</v>
      </c>
      <c r="E37" s="12">
        <v>-0.6</v>
      </c>
      <c r="F37" s="14">
        <v>426.5951</v>
      </c>
      <c r="G37" s="15">
        <f t="shared" si="2"/>
        <v>-255.96</v>
      </c>
    </row>
    <row r="38" spans="1:7">
      <c r="A38" s="10"/>
      <c r="B38" s="10"/>
      <c r="C38" s="25" t="s">
        <v>31</v>
      </c>
      <c r="D38" s="26"/>
      <c r="E38" s="26"/>
      <c r="F38" s="13"/>
      <c r="G38" s="16">
        <f>SUM(G34:G37)</f>
        <v>-3075.73</v>
      </c>
    </row>
    <row r="39" spans="1:7">
      <c r="A39" s="11"/>
      <c r="B39" s="11">
        <v>4</v>
      </c>
      <c r="C39" s="29" t="s">
        <v>102</v>
      </c>
      <c r="D39" s="30"/>
      <c r="E39" s="30"/>
      <c r="F39" s="30"/>
      <c r="G39" s="30"/>
    </row>
    <row r="40" spans="1:7">
      <c r="C40" s="30"/>
      <c r="D40" s="30"/>
      <c r="E40" s="30"/>
      <c r="F40" s="30"/>
      <c r="G40" s="30"/>
    </row>
    <row r="41" spans="1:7" ht="24">
      <c r="A41" s="10">
        <v>1</v>
      </c>
      <c r="B41" s="1" t="s">
        <v>104</v>
      </c>
      <c r="C41" s="2" t="s">
        <v>103</v>
      </c>
      <c r="D41" s="1" t="s">
        <v>87</v>
      </c>
      <c r="E41" s="12">
        <v>-3.37</v>
      </c>
      <c r="F41" s="14">
        <v>2416.8202000000001</v>
      </c>
      <c r="G41" s="15">
        <f t="shared" ref="G41:G44" si="3">ROUND(E41*F41,2)</f>
        <v>-8144.68</v>
      </c>
    </row>
    <row r="42" spans="1:7" ht="24">
      <c r="A42" s="10">
        <v>2</v>
      </c>
      <c r="B42" s="1" t="s">
        <v>106</v>
      </c>
      <c r="C42" s="2" t="s">
        <v>105</v>
      </c>
      <c r="D42" s="1" t="s">
        <v>107</v>
      </c>
      <c r="E42" s="12">
        <v>-10.794</v>
      </c>
      <c r="F42" s="14">
        <v>12.6907</v>
      </c>
      <c r="G42" s="15">
        <f t="shared" si="3"/>
        <v>-136.97999999999999</v>
      </c>
    </row>
    <row r="43" spans="1:7" ht="22.5">
      <c r="A43" s="10">
        <v>3</v>
      </c>
      <c r="B43" s="1" t="s">
        <v>109</v>
      </c>
      <c r="C43" s="2" t="s">
        <v>108</v>
      </c>
      <c r="D43" s="1" t="s">
        <v>27</v>
      </c>
      <c r="E43" s="12">
        <v>-1.0793999999999999</v>
      </c>
      <c r="F43" s="14">
        <v>218.10419999999999</v>
      </c>
      <c r="G43" s="15">
        <f t="shared" si="3"/>
        <v>-235.42</v>
      </c>
    </row>
    <row r="44" spans="1:7" ht="22.5">
      <c r="A44" s="10">
        <v>4</v>
      </c>
      <c r="B44" s="1" t="s">
        <v>111</v>
      </c>
      <c r="C44" s="2" t="s">
        <v>110</v>
      </c>
      <c r="D44" s="1" t="s">
        <v>27</v>
      </c>
      <c r="E44" s="12">
        <v>-1.0793999999999999</v>
      </c>
      <c r="F44" s="14">
        <v>205.6156</v>
      </c>
      <c r="G44" s="15">
        <f t="shared" si="3"/>
        <v>-221.94</v>
      </c>
    </row>
    <row r="45" spans="1:7">
      <c r="A45" s="10"/>
      <c r="B45" s="10"/>
      <c r="C45" s="25" t="s">
        <v>112</v>
      </c>
      <c r="D45" s="26"/>
      <c r="E45" s="26"/>
      <c r="F45" s="13"/>
      <c r="G45" s="16">
        <f>SUM(G41:G44)</f>
        <v>-8739.02</v>
      </c>
    </row>
    <row r="46" spans="1:7">
      <c r="A46" s="11"/>
      <c r="B46" s="11">
        <v>5</v>
      </c>
      <c r="C46" s="29" t="s">
        <v>20</v>
      </c>
      <c r="D46" s="30"/>
      <c r="E46" s="30"/>
      <c r="F46" s="30"/>
      <c r="G46" s="30"/>
    </row>
    <row r="47" spans="1:7">
      <c r="C47" s="30"/>
      <c r="D47" s="30"/>
      <c r="E47" s="30"/>
      <c r="F47" s="30"/>
      <c r="G47" s="30"/>
    </row>
    <row r="48" spans="1:7" ht="36">
      <c r="A48" s="10">
        <v>1</v>
      </c>
      <c r="B48" s="1" t="s">
        <v>21</v>
      </c>
      <c r="C48" s="2" t="s">
        <v>56</v>
      </c>
      <c r="D48" s="1" t="s">
        <v>22</v>
      </c>
      <c r="E48" s="12">
        <v>-84.14</v>
      </c>
      <c r="F48" s="14">
        <v>144.4128</v>
      </c>
      <c r="G48" s="15">
        <f t="shared" ref="G48:G54" si="4">ROUND(E48*F48,2)</f>
        <v>-12150.89</v>
      </c>
    </row>
    <row r="49" spans="1:7" ht="48">
      <c r="A49" s="10">
        <v>2</v>
      </c>
      <c r="B49" s="1" t="s">
        <v>23</v>
      </c>
      <c r="C49" s="2" t="s">
        <v>57</v>
      </c>
      <c r="D49" s="1" t="s">
        <v>22</v>
      </c>
      <c r="E49" s="12">
        <v>-84.14</v>
      </c>
      <c r="F49" s="14">
        <v>210.4718</v>
      </c>
      <c r="G49" s="15">
        <f t="shared" si="4"/>
        <v>-17709.099999999999</v>
      </c>
    </row>
    <row r="50" spans="1:7" ht="48">
      <c r="A50" s="10">
        <v>3</v>
      </c>
      <c r="B50" s="1" t="s">
        <v>24</v>
      </c>
      <c r="C50" s="2" t="s">
        <v>58</v>
      </c>
      <c r="D50" s="1" t="s">
        <v>22</v>
      </c>
      <c r="E50" s="12">
        <v>-84.14</v>
      </c>
      <c r="F50" s="14">
        <v>162.4487</v>
      </c>
      <c r="G50" s="15">
        <f t="shared" si="4"/>
        <v>-13668.43</v>
      </c>
    </row>
    <row r="51" spans="1:7" ht="36">
      <c r="A51" s="10">
        <v>4</v>
      </c>
      <c r="B51" s="1" t="s">
        <v>25</v>
      </c>
      <c r="C51" s="2" t="s">
        <v>59</v>
      </c>
      <c r="D51" s="1" t="s">
        <v>22</v>
      </c>
      <c r="E51" s="12">
        <v>-20.03</v>
      </c>
      <c r="F51" s="14">
        <v>114.0793</v>
      </c>
      <c r="G51" s="15">
        <f t="shared" si="4"/>
        <v>-2285.0100000000002</v>
      </c>
    </row>
    <row r="52" spans="1:7" ht="48">
      <c r="A52" s="10">
        <v>5</v>
      </c>
      <c r="B52" s="1" t="s">
        <v>61</v>
      </c>
      <c r="C52" s="2" t="s">
        <v>60</v>
      </c>
      <c r="D52" s="1" t="s">
        <v>22</v>
      </c>
      <c r="E52" s="12">
        <v>-0.98</v>
      </c>
      <c r="F52" s="14">
        <v>1253.2652</v>
      </c>
      <c r="G52" s="15">
        <f t="shared" si="4"/>
        <v>-1228.2</v>
      </c>
    </row>
    <row r="53" spans="1:7" ht="36">
      <c r="A53" s="10">
        <v>6</v>
      </c>
      <c r="B53" s="1" t="s">
        <v>63</v>
      </c>
      <c r="C53" s="2" t="s">
        <v>62</v>
      </c>
      <c r="D53" s="1" t="s">
        <v>22</v>
      </c>
      <c r="E53" s="12">
        <v>-21</v>
      </c>
      <c r="F53" s="14">
        <v>96.978099999999998</v>
      </c>
      <c r="G53" s="15">
        <f t="shared" si="4"/>
        <v>-2036.54</v>
      </c>
    </row>
    <row r="54" spans="1:7" ht="48">
      <c r="A54" s="10">
        <v>7</v>
      </c>
      <c r="B54" s="1" t="s">
        <v>65</v>
      </c>
      <c r="C54" s="2" t="s">
        <v>64</v>
      </c>
      <c r="D54" s="1" t="s">
        <v>22</v>
      </c>
      <c r="E54" s="12">
        <v>-21</v>
      </c>
      <c r="F54" s="14">
        <v>135.53890000000001</v>
      </c>
      <c r="G54" s="15">
        <f t="shared" si="4"/>
        <v>-2846.32</v>
      </c>
    </row>
    <row r="55" spans="1:7">
      <c r="A55" s="10"/>
      <c r="B55" s="10"/>
      <c r="C55" s="25" t="s">
        <v>32</v>
      </c>
      <c r="D55" s="26"/>
      <c r="E55" s="26"/>
      <c r="F55" s="13"/>
      <c r="G55" s="16">
        <f>SUM(G48:G54)</f>
        <v>-51924.49</v>
      </c>
    </row>
    <row r="56" spans="1:7">
      <c r="A56" s="11"/>
      <c r="B56" s="11">
        <v>6</v>
      </c>
      <c r="C56" s="29" t="s">
        <v>113</v>
      </c>
      <c r="D56" s="30"/>
      <c r="E56" s="30"/>
      <c r="F56" s="30"/>
      <c r="G56" s="30"/>
    </row>
    <row r="57" spans="1:7">
      <c r="C57" s="30"/>
      <c r="D57" s="30"/>
      <c r="E57" s="30"/>
      <c r="F57" s="30"/>
      <c r="G57" s="30"/>
    </row>
    <row r="58" spans="1:7" ht="36">
      <c r="A58" s="10">
        <v>1</v>
      </c>
      <c r="B58" s="1" t="s">
        <v>115</v>
      </c>
      <c r="C58" s="2" t="s">
        <v>114</v>
      </c>
      <c r="D58" s="1" t="s">
        <v>27</v>
      </c>
      <c r="E58" s="12">
        <v>-5.016</v>
      </c>
      <c r="F58" s="14">
        <v>616.59939999999995</v>
      </c>
      <c r="G58" s="15">
        <f t="shared" ref="G58:G65" si="5">ROUND(E58*F58,2)</f>
        <v>-3092.86</v>
      </c>
    </row>
    <row r="59" spans="1:7" ht="24">
      <c r="A59" s="10">
        <v>2</v>
      </c>
      <c r="B59" s="1" t="s">
        <v>82</v>
      </c>
      <c r="C59" s="2" t="s">
        <v>116</v>
      </c>
      <c r="D59" s="1" t="s">
        <v>30</v>
      </c>
      <c r="E59" s="12">
        <v>-1003</v>
      </c>
      <c r="F59" s="14">
        <v>10.0816</v>
      </c>
      <c r="G59" s="15">
        <f t="shared" si="5"/>
        <v>-10111.84</v>
      </c>
    </row>
    <row r="60" spans="1:7" ht="24">
      <c r="A60" s="10">
        <v>3</v>
      </c>
      <c r="B60" s="1" t="s">
        <v>82</v>
      </c>
      <c r="C60" s="2" t="s">
        <v>117</v>
      </c>
      <c r="D60" s="1" t="s">
        <v>30</v>
      </c>
      <c r="E60" s="12">
        <v>-2008.56</v>
      </c>
      <c r="F60" s="14">
        <v>4.3117000000000001</v>
      </c>
      <c r="G60" s="15">
        <f t="shared" si="5"/>
        <v>-8660.31</v>
      </c>
    </row>
    <row r="61" spans="1:7" ht="36">
      <c r="A61" s="10">
        <v>4</v>
      </c>
      <c r="B61" s="1" t="s">
        <v>84</v>
      </c>
      <c r="C61" s="2" t="s">
        <v>118</v>
      </c>
      <c r="D61" s="1" t="s">
        <v>38</v>
      </c>
      <c r="E61" s="12">
        <v>-73.28</v>
      </c>
      <c r="F61" s="14">
        <v>114.82559999999999</v>
      </c>
      <c r="G61" s="15">
        <f t="shared" si="5"/>
        <v>-8414.42</v>
      </c>
    </row>
    <row r="62" spans="1:7" ht="24">
      <c r="A62" s="10">
        <v>5</v>
      </c>
      <c r="B62" s="1" t="s">
        <v>86</v>
      </c>
      <c r="C62" s="2" t="s">
        <v>119</v>
      </c>
      <c r="D62" s="1" t="s">
        <v>87</v>
      </c>
      <c r="E62" s="12">
        <v>-0.65</v>
      </c>
      <c r="F62" s="14">
        <v>8854.2500999999993</v>
      </c>
      <c r="G62" s="15">
        <f t="shared" si="5"/>
        <v>-5755.26</v>
      </c>
    </row>
    <row r="63" spans="1:7" ht="36">
      <c r="A63" s="10">
        <v>6</v>
      </c>
      <c r="B63" s="1" t="s">
        <v>121</v>
      </c>
      <c r="C63" s="2" t="s">
        <v>120</v>
      </c>
      <c r="D63" s="1" t="s">
        <v>87</v>
      </c>
      <c r="E63" s="12">
        <v>-1.1599999999999999</v>
      </c>
      <c r="F63" s="14">
        <v>12272.263199999999</v>
      </c>
      <c r="G63" s="15">
        <f t="shared" si="5"/>
        <v>-14235.83</v>
      </c>
    </row>
    <row r="64" spans="1:7" ht="36">
      <c r="A64" s="10">
        <v>7</v>
      </c>
      <c r="B64" s="1" t="s">
        <v>123</v>
      </c>
      <c r="C64" s="2" t="s">
        <v>122</v>
      </c>
      <c r="D64" s="1" t="s">
        <v>33</v>
      </c>
      <c r="E64" s="12">
        <v>-14.56</v>
      </c>
      <c r="F64" s="14">
        <v>221.42330000000001</v>
      </c>
      <c r="G64" s="15">
        <f t="shared" si="5"/>
        <v>-3223.92</v>
      </c>
    </row>
    <row r="65" spans="1:7" ht="36">
      <c r="A65" s="10">
        <v>8</v>
      </c>
      <c r="B65" s="1" t="s">
        <v>115</v>
      </c>
      <c r="C65" s="2" t="s">
        <v>124</v>
      </c>
      <c r="D65" s="1" t="s">
        <v>27</v>
      </c>
      <c r="E65" s="12">
        <v>-5.016</v>
      </c>
      <c r="F65" s="14">
        <v>537.42870000000005</v>
      </c>
      <c r="G65" s="15">
        <f t="shared" si="5"/>
        <v>-2695.74</v>
      </c>
    </row>
    <row r="66" spans="1:7">
      <c r="A66" s="10"/>
      <c r="B66" s="10"/>
      <c r="C66" s="25" t="s">
        <v>34</v>
      </c>
      <c r="D66" s="26"/>
      <c r="E66" s="26"/>
      <c r="F66" s="13"/>
      <c r="G66" s="16">
        <f>SUM(G58:G65)</f>
        <v>-56190.18</v>
      </c>
    </row>
    <row r="67" spans="1:7">
      <c r="A67" s="11"/>
      <c r="B67" s="11">
        <v>7</v>
      </c>
      <c r="C67" s="29" t="s">
        <v>66</v>
      </c>
      <c r="D67" s="30"/>
      <c r="E67" s="30"/>
      <c r="F67" s="30"/>
      <c r="G67" s="30"/>
    </row>
    <row r="68" spans="1:7">
      <c r="C68" s="30"/>
      <c r="D68" s="30"/>
      <c r="E68" s="30"/>
      <c r="F68" s="30"/>
      <c r="G68" s="30"/>
    </row>
    <row r="69" spans="1:7" ht="24">
      <c r="A69" s="10">
        <v>1</v>
      </c>
      <c r="B69" s="1" t="s">
        <v>68</v>
      </c>
      <c r="C69" s="2" t="s">
        <v>67</v>
      </c>
      <c r="D69" s="1" t="s">
        <v>30</v>
      </c>
      <c r="E69" s="12">
        <v>-575.52</v>
      </c>
      <c r="F69" s="14">
        <v>9.5902999999999992</v>
      </c>
      <c r="G69" s="15">
        <f t="shared" ref="G69:G74" si="6">ROUND(E69*F69,2)</f>
        <v>-5519.41</v>
      </c>
    </row>
    <row r="70" spans="1:7" ht="36">
      <c r="A70" s="10">
        <v>2</v>
      </c>
      <c r="B70" s="1" t="s">
        <v>70</v>
      </c>
      <c r="C70" s="2" t="s">
        <v>69</v>
      </c>
      <c r="D70" s="1" t="s">
        <v>27</v>
      </c>
      <c r="E70" s="12">
        <v>-5.0106000000000002</v>
      </c>
      <c r="F70" s="14">
        <v>926.57749999999999</v>
      </c>
      <c r="G70" s="15">
        <f t="shared" si="6"/>
        <v>-4642.71</v>
      </c>
    </row>
    <row r="71" spans="1:7" ht="24">
      <c r="A71" s="10">
        <v>3</v>
      </c>
      <c r="B71" s="1" t="s">
        <v>68</v>
      </c>
      <c r="C71" s="2" t="s">
        <v>71</v>
      </c>
      <c r="D71" s="1" t="s">
        <v>30</v>
      </c>
      <c r="E71" s="12">
        <v>-501.6</v>
      </c>
      <c r="F71" s="14">
        <v>1.4300999999999999</v>
      </c>
      <c r="G71" s="15">
        <f t="shared" si="6"/>
        <v>-717.34</v>
      </c>
    </row>
    <row r="72" spans="1:7" ht="36">
      <c r="A72" s="10">
        <v>4</v>
      </c>
      <c r="B72" s="1" t="s">
        <v>73</v>
      </c>
      <c r="C72" s="2" t="s">
        <v>72</v>
      </c>
      <c r="D72" s="1" t="s">
        <v>27</v>
      </c>
      <c r="E72" s="12">
        <v>-5.016</v>
      </c>
      <c r="F72" s="14">
        <v>812.69100000000003</v>
      </c>
      <c r="G72" s="15">
        <f t="shared" si="6"/>
        <v>-4076.46</v>
      </c>
    </row>
    <row r="73" spans="1:7" ht="36">
      <c r="A73" s="10">
        <v>5</v>
      </c>
      <c r="B73" s="1" t="s">
        <v>73</v>
      </c>
      <c r="C73" s="2" t="s">
        <v>74</v>
      </c>
      <c r="D73" s="1" t="s">
        <v>27</v>
      </c>
      <c r="E73" s="12">
        <v>-5.016</v>
      </c>
      <c r="F73" s="14">
        <v>874.76589999999999</v>
      </c>
      <c r="G73" s="15">
        <f t="shared" si="6"/>
        <v>-4387.83</v>
      </c>
    </row>
    <row r="74" spans="1:7" ht="36">
      <c r="A74" s="10">
        <v>6</v>
      </c>
      <c r="B74" s="1" t="s">
        <v>76</v>
      </c>
      <c r="C74" s="2" t="s">
        <v>75</v>
      </c>
      <c r="D74" s="1" t="s">
        <v>27</v>
      </c>
      <c r="E74" s="12">
        <v>-5.016</v>
      </c>
      <c r="F74" s="14">
        <v>218.5478</v>
      </c>
      <c r="G74" s="15">
        <f t="shared" si="6"/>
        <v>-1096.24</v>
      </c>
    </row>
    <row r="75" spans="1:7">
      <c r="A75" s="10"/>
      <c r="B75" s="10"/>
      <c r="C75" s="25" t="s">
        <v>35</v>
      </c>
      <c r="D75" s="26"/>
      <c r="E75" s="26"/>
      <c r="F75" s="13"/>
      <c r="G75" s="16">
        <f>SUM(G69:G74)</f>
        <v>-20439.990000000002</v>
      </c>
    </row>
    <row r="76" spans="1:7">
      <c r="A76" s="11"/>
      <c r="B76" s="11">
        <v>8</v>
      </c>
      <c r="C76" s="29" t="s">
        <v>125</v>
      </c>
      <c r="D76" s="30"/>
      <c r="E76" s="30"/>
      <c r="F76" s="30"/>
      <c r="G76" s="30"/>
    </row>
    <row r="77" spans="1:7">
      <c r="C77" s="30"/>
      <c r="D77" s="30"/>
      <c r="E77" s="30"/>
      <c r="F77" s="30"/>
      <c r="G77" s="30"/>
    </row>
    <row r="78" spans="1:7" ht="36">
      <c r="A78" s="10">
        <v>1</v>
      </c>
      <c r="B78" s="1" t="s">
        <v>127</v>
      </c>
      <c r="C78" s="2" t="s">
        <v>126</v>
      </c>
      <c r="D78" s="1" t="s">
        <v>33</v>
      </c>
      <c r="E78" s="12">
        <v>-1.08</v>
      </c>
      <c r="F78" s="14">
        <v>452.5958</v>
      </c>
      <c r="G78" s="15">
        <f t="shared" ref="G78:G79" si="7">ROUND(E78*F78,2)</f>
        <v>-488.8</v>
      </c>
    </row>
    <row r="79" spans="1:7">
      <c r="A79" s="10">
        <v>2</v>
      </c>
      <c r="B79" s="1">
        <v>88016006</v>
      </c>
      <c r="C79" s="2" t="s">
        <v>128</v>
      </c>
      <c r="D79" s="1" t="s">
        <v>15</v>
      </c>
      <c r="E79" s="12">
        <v>-270</v>
      </c>
      <c r="F79" s="14">
        <v>59.482500000000002</v>
      </c>
      <c r="G79" s="15">
        <f t="shared" si="7"/>
        <v>-16060.28</v>
      </c>
    </row>
    <row r="80" spans="1:7">
      <c r="A80" s="10"/>
      <c r="B80" s="10"/>
      <c r="C80" s="25" t="s">
        <v>36</v>
      </c>
      <c r="D80" s="26"/>
      <c r="E80" s="26"/>
      <c r="F80" s="13"/>
      <c r="G80" s="16">
        <f>SUM(G78:G79)</f>
        <v>-16549.080000000002</v>
      </c>
    </row>
    <row r="81" spans="1:8">
      <c r="A81" s="11"/>
      <c r="B81" s="11">
        <v>9</v>
      </c>
      <c r="C81" s="29" t="s">
        <v>129</v>
      </c>
      <c r="D81" s="30"/>
      <c r="E81" s="30"/>
      <c r="F81" s="30"/>
      <c r="G81" s="30"/>
    </row>
    <row r="82" spans="1:8">
      <c r="C82" s="30"/>
      <c r="D82" s="30"/>
      <c r="E82" s="30"/>
      <c r="F82" s="30"/>
      <c r="G82" s="30"/>
    </row>
    <row r="83" spans="1:8">
      <c r="A83" s="10">
        <v>1</v>
      </c>
      <c r="B83" s="1">
        <v>88016001</v>
      </c>
      <c r="C83" s="2" t="s">
        <v>130</v>
      </c>
      <c r="D83" s="1" t="s">
        <v>39</v>
      </c>
      <c r="E83" s="12">
        <v>-366.5</v>
      </c>
      <c r="F83" s="14">
        <v>9.9064999999999994</v>
      </c>
      <c r="G83" s="15">
        <f t="shared" ref="G83:G87" si="8">ROUND(E83*F83,2)</f>
        <v>-3630.73</v>
      </c>
    </row>
    <row r="84" spans="1:8">
      <c r="A84" s="10">
        <v>2</v>
      </c>
      <c r="B84" s="1">
        <v>88016002</v>
      </c>
      <c r="C84" s="2" t="s">
        <v>131</v>
      </c>
      <c r="D84" s="1" t="s">
        <v>15</v>
      </c>
      <c r="E84" s="12">
        <v>-733</v>
      </c>
      <c r="F84" s="14">
        <v>1.5682</v>
      </c>
      <c r="G84" s="15">
        <f t="shared" si="8"/>
        <v>-1149.49</v>
      </c>
    </row>
    <row r="85" spans="1:8">
      <c r="A85" s="10">
        <v>3</v>
      </c>
      <c r="B85" s="1">
        <v>88016003</v>
      </c>
      <c r="C85" s="2" t="s">
        <v>132</v>
      </c>
      <c r="D85" s="1" t="s">
        <v>39</v>
      </c>
      <c r="E85" s="12">
        <v>-366.5</v>
      </c>
      <c r="F85" s="14">
        <v>2.3252000000000002</v>
      </c>
      <c r="G85" s="15">
        <f t="shared" si="8"/>
        <v>-852.19</v>
      </c>
    </row>
    <row r="86" spans="1:8">
      <c r="A86" s="10">
        <v>4</v>
      </c>
      <c r="B86" s="1">
        <v>88016004</v>
      </c>
      <c r="C86" s="2" t="s">
        <v>133</v>
      </c>
      <c r="D86" s="1" t="s">
        <v>39</v>
      </c>
      <c r="E86" s="12">
        <v>-366.5</v>
      </c>
      <c r="F86" s="14">
        <v>1.0382</v>
      </c>
      <c r="G86" s="15">
        <f t="shared" si="8"/>
        <v>-380.5</v>
      </c>
    </row>
    <row r="87" spans="1:8">
      <c r="A87" s="10">
        <v>5</v>
      </c>
      <c r="B87" s="1">
        <v>88016005</v>
      </c>
      <c r="C87" s="2" t="s">
        <v>134</v>
      </c>
      <c r="D87" s="1" t="s">
        <v>15</v>
      </c>
      <c r="E87" s="12">
        <v>-1222</v>
      </c>
      <c r="F87" s="14">
        <v>0.21629999999999999</v>
      </c>
      <c r="G87" s="15">
        <f t="shared" si="8"/>
        <v>-264.32</v>
      </c>
    </row>
    <row r="88" spans="1:8">
      <c r="A88" s="10"/>
      <c r="B88" s="10"/>
      <c r="C88" s="91" t="s">
        <v>37</v>
      </c>
      <c r="D88" s="92"/>
      <c r="E88" s="92"/>
      <c r="F88" s="13"/>
      <c r="G88" s="16">
        <f>SUM(G83:G87)</f>
        <v>-6277.23</v>
      </c>
    </row>
    <row r="89" spans="1:8">
      <c r="A89" s="10"/>
      <c r="B89" s="10"/>
      <c r="C89" s="91" t="s">
        <v>135</v>
      </c>
      <c r="D89" s="92"/>
      <c r="E89" s="92"/>
      <c r="F89" s="13"/>
      <c r="G89" s="24">
        <f>G21+G31+G38+G45+G55+G66+G75+G80+G88</f>
        <v>-502050</v>
      </c>
    </row>
    <row r="90" spans="1:8">
      <c r="A90" s="10"/>
      <c r="B90" s="10"/>
      <c r="C90" s="98" t="s">
        <v>138</v>
      </c>
      <c r="D90" s="99"/>
      <c r="E90" s="99"/>
      <c r="F90" s="13"/>
      <c r="G90" s="15">
        <f>ROUND(G89*0.15,2)</f>
        <v>-75307.5</v>
      </c>
      <c r="H90" s="15"/>
    </row>
    <row r="91" spans="1:8">
      <c r="A91" s="10"/>
      <c r="B91" s="10"/>
      <c r="C91" s="91" t="s">
        <v>347</v>
      </c>
      <c r="D91" s="92"/>
      <c r="E91" s="92"/>
      <c r="F91" s="13"/>
      <c r="G91" s="16">
        <f>SUM(G89:G90)</f>
        <v>-577357.5</v>
      </c>
      <c r="H91" s="16"/>
    </row>
    <row r="92" spans="1:8">
      <c r="A92" s="31"/>
      <c r="B92" s="32"/>
      <c r="C92" s="32" t="s">
        <v>139</v>
      </c>
      <c r="E92" s="33">
        <v>0</v>
      </c>
      <c r="F92" s="34">
        <v>0</v>
      </c>
      <c r="G92" s="35">
        <f>G91*0.21</f>
        <v>-121245.075</v>
      </c>
      <c r="H92" s="35"/>
    </row>
    <row r="93" spans="1:8">
      <c r="A93" s="36"/>
      <c r="B93" s="36"/>
      <c r="C93" s="36" t="s">
        <v>140</v>
      </c>
      <c r="E93" s="37">
        <v>0</v>
      </c>
      <c r="F93" s="38">
        <v>0</v>
      </c>
      <c r="G93" s="39">
        <f>SUM(G91:G92)</f>
        <v>-698602.57499999995</v>
      </c>
      <c r="H93" s="39"/>
    </row>
    <row r="95" spans="1:8">
      <c r="B95" s="83" t="s">
        <v>42</v>
      </c>
      <c r="C95" s="83"/>
      <c r="D95" s="83"/>
      <c r="E95" s="83"/>
      <c r="F95" s="83"/>
      <c r="G95" s="83"/>
    </row>
    <row r="96" spans="1:8">
      <c r="B96" s="83" t="s">
        <v>43</v>
      </c>
      <c r="C96" s="83"/>
      <c r="D96" s="83"/>
      <c r="E96" s="83"/>
      <c r="F96" s="83"/>
      <c r="G96" s="83"/>
    </row>
    <row r="98" spans="1:7">
      <c r="B98" s="83" t="s">
        <v>44</v>
      </c>
      <c r="C98" s="83"/>
      <c r="D98" s="83"/>
      <c r="E98" s="83"/>
      <c r="F98" s="83"/>
      <c r="G98" s="83"/>
    </row>
    <row r="99" spans="1:7">
      <c r="B99" s="83" t="s">
        <v>44</v>
      </c>
      <c r="C99" s="83"/>
      <c r="D99" s="83"/>
      <c r="E99" s="83"/>
      <c r="F99" s="83"/>
      <c r="G99" s="83"/>
    </row>
    <row r="100" spans="1:7">
      <c r="B100" s="83" t="s">
        <v>44</v>
      </c>
      <c r="C100" s="83"/>
      <c r="D100" s="83"/>
      <c r="E100" s="83"/>
      <c r="F100" s="83"/>
      <c r="G100" s="83"/>
    </row>
    <row r="101" spans="1:7">
      <c r="B101" s="83" t="s">
        <v>44</v>
      </c>
      <c r="C101" s="83"/>
      <c r="D101" s="83"/>
      <c r="E101" s="83"/>
      <c r="F101" s="83"/>
      <c r="G101" s="83"/>
    </row>
    <row r="102" spans="1:7">
      <c r="B102" s="83" t="s">
        <v>44</v>
      </c>
      <c r="C102" s="83"/>
      <c r="D102" s="83"/>
      <c r="E102" s="83"/>
      <c r="F102" s="83"/>
      <c r="G102" s="83"/>
    </row>
    <row r="103" spans="1:7">
      <c r="B103" s="83" t="s">
        <v>44</v>
      </c>
      <c r="C103" s="83"/>
      <c r="D103" s="83"/>
      <c r="E103" s="83"/>
      <c r="F103" s="83"/>
      <c r="G103" s="83"/>
    </row>
    <row r="104" spans="1:7">
      <c r="B104" s="83" t="s">
        <v>44</v>
      </c>
      <c r="C104" s="83"/>
      <c r="D104" s="83"/>
      <c r="E104" s="83"/>
      <c r="F104" s="83"/>
      <c r="G104" s="83"/>
    </row>
    <row r="105" spans="1:7">
      <c r="B105" s="83" t="s">
        <v>44</v>
      </c>
      <c r="C105" s="83"/>
      <c r="D105" s="83"/>
      <c r="E105" s="83"/>
      <c r="F105" s="83"/>
      <c r="G105" s="83"/>
    </row>
    <row r="106" spans="1:7">
      <c r="B106" s="83" t="s">
        <v>44</v>
      </c>
      <c r="C106" s="83"/>
      <c r="D106" s="83"/>
      <c r="E106" s="83"/>
      <c r="F106" s="83"/>
      <c r="G106" s="83"/>
    </row>
    <row r="107" spans="1:7">
      <c r="B107" s="83" t="s">
        <v>44</v>
      </c>
      <c r="C107" s="83"/>
      <c r="D107" s="83"/>
      <c r="E107" s="83"/>
      <c r="F107" s="83"/>
      <c r="G107" s="83"/>
    </row>
    <row r="108" spans="1:7" ht="15.75" thickBot="1">
      <c r="A108" s="21"/>
      <c r="B108" s="22"/>
      <c r="C108" s="22"/>
      <c r="D108" s="22"/>
      <c r="E108" s="22"/>
      <c r="F108" s="22"/>
      <c r="G108" s="22"/>
    </row>
  </sheetData>
  <mergeCells count="25">
    <mergeCell ref="B102:G102"/>
    <mergeCell ref="B96:G96"/>
    <mergeCell ref="B98:G98"/>
    <mergeCell ref="B99:G99"/>
    <mergeCell ref="B100:G100"/>
    <mergeCell ref="B101:G101"/>
    <mergeCell ref="B103:G103"/>
    <mergeCell ref="B104:G104"/>
    <mergeCell ref="B105:G105"/>
    <mergeCell ref="B106:G106"/>
    <mergeCell ref="B107:G107"/>
    <mergeCell ref="C14:G15"/>
    <mergeCell ref="A9:G10"/>
    <mergeCell ref="A11:B11"/>
    <mergeCell ref="B95:G95"/>
    <mergeCell ref="C88:E88"/>
    <mergeCell ref="C89:E89"/>
    <mergeCell ref="C90:E90"/>
    <mergeCell ref="C91:E91"/>
    <mergeCell ref="C2:F2"/>
    <mergeCell ref="C3:F3"/>
    <mergeCell ref="A5:G6"/>
    <mergeCell ref="A7:G8"/>
    <mergeCell ref="E12:E13"/>
    <mergeCell ref="F12:G12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7DDC-DF98-429D-9650-C987668E8E18}">
  <dimension ref="A2:H33"/>
  <sheetViews>
    <sheetView zoomScale="130" zoomScaleNormal="130" workbookViewId="0">
      <selection activeCell="H7" sqref="H1:H1048576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6.140625" customWidth="1"/>
    <col min="5" max="5" width="14.85546875" customWidth="1"/>
    <col min="6" max="6" width="12.7109375" customWidth="1"/>
    <col min="7" max="7" width="15.42578125" customWidth="1"/>
  </cols>
  <sheetData>
    <row r="2" spans="1:7">
      <c r="A2" s="78" t="s">
        <v>0</v>
      </c>
      <c r="B2" s="79"/>
      <c r="C2" s="79"/>
      <c r="E2" s="78" t="s">
        <v>3</v>
      </c>
      <c r="F2" s="79"/>
      <c r="G2" s="79"/>
    </row>
    <row r="3" spans="1:7">
      <c r="A3" s="78" t="s">
        <v>1</v>
      </c>
      <c r="B3" s="79"/>
      <c r="C3" s="79"/>
      <c r="E3" s="78" t="s">
        <v>1</v>
      </c>
      <c r="F3" s="79"/>
      <c r="G3" s="79"/>
    </row>
    <row r="4" spans="1:7">
      <c r="A4" s="78" t="s">
        <v>2</v>
      </c>
      <c r="B4" s="79"/>
      <c r="C4" s="79"/>
      <c r="E4" s="78" t="s">
        <v>4</v>
      </c>
      <c r="F4" s="79"/>
      <c r="G4" s="79"/>
    </row>
    <row r="5" spans="1:7">
      <c r="A5" s="78" t="s">
        <v>1</v>
      </c>
      <c r="B5" s="79"/>
      <c r="C5" s="79"/>
      <c r="E5" s="78" t="s">
        <v>1</v>
      </c>
      <c r="F5" s="79"/>
      <c r="G5" s="79"/>
    </row>
    <row r="6" spans="1:7">
      <c r="A6" s="78" t="s">
        <v>334</v>
      </c>
      <c r="B6" s="79"/>
      <c r="C6" s="79"/>
      <c r="E6" s="78" t="s">
        <v>335</v>
      </c>
      <c r="F6" s="79"/>
      <c r="G6" s="79"/>
    </row>
    <row r="8" spans="1:7" ht="15.75">
      <c r="C8" s="80" t="s">
        <v>5</v>
      </c>
      <c r="D8" s="81"/>
      <c r="E8" s="81"/>
      <c r="F8" s="81"/>
    </row>
    <row r="9" spans="1:7">
      <c r="C9" s="82" t="s">
        <v>336</v>
      </c>
      <c r="D9" s="81"/>
      <c r="E9" s="81"/>
      <c r="F9" s="81"/>
    </row>
    <row r="11" spans="1:7">
      <c r="A11" s="84" t="s">
        <v>142</v>
      </c>
      <c r="B11" s="79"/>
      <c r="C11" s="79"/>
      <c r="D11" s="79"/>
      <c r="E11" s="79"/>
      <c r="F11" s="79"/>
      <c r="G11" s="79"/>
    </row>
    <row r="12" spans="1:7">
      <c r="A12" s="79"/>
      <c r="B12" s="79"/>
      <c r="C12" s="79"/>
      <c r="D12" s="79"/>
      <c r="E12" s="79"/>
      <c r="F12" s="79"/>
      <c r="G12" s="79"/>
    </row>
    <row r="13" spans="1:7">
      <c r="A13" s="84" t="s">
        <v>337</v>
      </c>
      <c r="B13" s="79"/>
      <c r="C13" s="79"/>
      <c r="D13" s="79"/>
      <c r="E13" s="79"/>
      <c r="F13" s="79"/>
      <c r="G13" s="79"/>
    </row>
    <row r="14" spans="1:7">
      <c r="A14" s="79"/>
      <c r="B14" s="79"/>
      <c r="C14" s="79"/>
      <c r="D14" s="79"/>
      <c r="E14" s="79"/>
      <c r="F14" s="79"/>
      <c r="G14" s="79"/>
    </row>
    <row r="15" spans="1:7">
      <c r="A15" s="84" t="s">
        <v>338</v>
      </c>
      <c r="B15" s="79"/>
      <c r="C15" s="79"/>
      <c r="D15" s="79"/>
      <c r="E15" s="79"/>
      <c r="F15" s="79"/>
      <c r="G15" s="79"/>
    </row>
    <row r="16" spans="1:7">
      <c r="A16" s="79"/>
      <c r="B16" s="79"/>
      <c r="C16" s="79"/>
      <c r="D16" s="79"/>
      <c r="E16" s="79"/>
      <c r="F16" s="79"/>
      <c r="G16" s="79"/>
    </row>
    <row r="17" spans="1:8">
      <c r="A17" s="85"/>
      <c r="B17" s="86"/>
      <c r="C17" s="3"/>
      <c r="D17" s="18"/>
      <c r="E17" s="19" t="s">
        <v>136</v>
      </c>
      <c r="F17" s="74">
        <f>G33</f>
        <v>-58164.7</v>
      </c>
      <c r="G17" s="18" t="s">
        <v>327</v>
      </c>
    </row>
    <row r="18" spans="1:8">
      <c r="A18" s="4" t="s">
        <v>8</v>
      </c>
      <c r="B18" s="4" t="s">
        <v>10</v>
      </c>
      <c r="C18" s="4" t="s">
        <v>12</v>
      </c>
      <c r="D18" s="6" t="s">
        <v>14</v>
      </c>
      <c r="E18" s="87" t="s">
        <v>16</v>
      </c>
      <c r="F18" s="89" t="s">
        <v>17</v>
      </c>
      <c r="G18" s="90"/>
    </row>
    <row r="19" spans="1:8">
      <c r="A19" s="5" t="s">
        <v>9</v>
      </c>
      <c r="B19" s="5" t="s">
        <v>11</v>
      </c>
      <c r="C19" s="5" t="s">
        <v>13</v>
      </c>
      <c r="D19" s="7" t="s">
        <v>15</v>
      </c>
      <c r="E19" s="88"/>
      <c r="F19" s="9" t="s">
        <v>18</v>
      </c>
      <c r="G19" s="8" t="s">
        <v>19</v>
      </c>
    </row>
    <row r="20" spans="1:8">
      <c r="A20" s="11"/>
      <c r="B20" s="11">
        <v>1</v>
      </c>
      <c r="C20" s="95" t="s">
        <v>339</v>
      </c>
      <c r="D20" s="96"/>
      <c r="E20" s="96"/>
      <c r="F20" s="96"/>
      <c r="G20" s="96"/>
    </row>
    <row r="21" spans="1:8">
      <c r="C21" s="97"/>
      <c r="D21" s="97"/>
      <c r="E21" s="97"/>
      <c r="F21" s="97"/>
      <c r="G21" s="97"/>
    </row>
    <row r="22" spans="1:8">
      <c r="A22" s="10">
        <v>3</v>
      </c>
      <c r="B22" s="1" t="s">
        <v>340</v>
      </c>
      <c r="C22" s="2" t="s">
        <v>339</v>
      </c>
      <c r="D22" s="1" t="s">
        <v>157</v>
      </c>
      <c r="E22" s="12">
        <v>-1</v>
      </c>
      <c r="F22" s="14">
        <v>3249.67</v>
      </c>
      <c r="G22" s="15">
        <f>ROUND(E22*F22,2)</f>
        <v>-3249.67</v>
      </c>
      <c r="H22" s="27"/>
    </row>
    <row r="23" spans="1:8">
      <c r="A23" s="10"/>
      <c r="B23" s="10"/>
      <c r="C23" s="91" t="s">
        <v>26</v>
      </c>
      <c r="D23" s="92"/>
      <c r="E23" s="92"/>
      <c r="F23" s="13"/>
      <c r="G23" s="16">
        <f>G22</f>
        <v>-3249.67</v>
      </c>
    </row>
    <row r="24" spans="1:8">
      <c r="A24" s="11"/>
      <c r="B24" s="11">
        <v>2</v>
      </c>
      <c r="C24" s="110" t="s">
        <v>341</v>
      </c>
      <c r="D24" s="97"/>
      <c r="E24" s="97"/>
      <c r="F24" s="97"/>
      <c r="G24" s="97"/>
    </row>
    <row r="25" spans="1:8">
      <c r="C25" s="97"/>
      <c r="D25" s="97"/>
      <c r="E25" s="97"/>
      <c r="F25" s="97"/>
      <c r="G25" s="97"/>
    </row>
    <row r="26" spans="1:8">
      <c r="A26" s="10">
        <v>2</v>
      </c>
      <c r="B26" s="1" t="s">
        <v>342</v>
      </c>
      <c r="C26" s="2" t="s">
        <v>343</v>
      </c>
      <c r="D26" s="1" t="s">
        <v>15</v>
      </c>
      <c r="E26" s="12">
        <v>-145</v>
      </c>
      <c r="F26" s="14">
        <v>203.9819</v>
      </c>
      <c r="G26" s="15">
        <f>ROUND(E26*F26,2)</f>
        <v>-29577.38</v>
      </c>
      <c r="H26" s="27"/>
    </row>
    <row r="27" spans="1:8">
      <c r="A27" s="10">
        <v>3</v>
      </c>
      <c r="B27" s="1" t="s">
        <v>344</v>
      </c>
      <c r="C27" s="2" t="s">
        <v>345</v>
      </c>
      <c r="D27" s="1" t="s">
        <v>157</v>
      </c>
      <c r="E27" s="12">
        <v>-145</v>
      </c>
      <c r="F27" s="14">
        <v>61.882399999999997</v>
      </c>
      <c r="G27" s="15">
        <f>ROUND(E27*F27,2)</f>
        <v>-8972.9500000000007</v>
      </c>
      <c r="H27" s="27"/>
    </row>
    <row r="28" spans="1:8">
      <c r="A28" s="10"/>
      <c r="B28" s="10"/>
      <c r="C28" s="91" t="s">
        <v>29</v>
      </c>
      <c r="D28" s="92"/>
      <c r="E28" s="92"/>
      <c r="F28" s="13"/>
      <c r="G28" s="16">
        <f>SUM(G26:G27)</f>
        <v>-38550.33</v>
      </c>
    </row>
    <row r="29" spans="1:8">
      <c r="A29" s="10"/>
      <c r="B29" s="10"/>
      <c r="C29" s="91" t="s">
        <v>321</v>
      </c>
      <c r="D29" s="92"/>
      <c r="E29" s="92"/>
      <c r="F29" s="13"/>
      <c r="G29" s="75">
        <f>SUM(G23,G28)</f>
        <v>-41800</v>
      </c>
    </row>
    <row r="30" spans="1:8">
      <c r="A30" s="10"/>
      <c r="B30" s="10"/>
      <c r="C30" s="98" t="s">
        <v>138</v>
      </c>
      <c r="D30" s="99"/>
      <c r="E30" s="99"/>
      <c r="F30" s="13"/>
      <c r="G30" s="15">
        <f>ROUND(G29*0.15,2)</f>
        <v>-6270</v>
      </c>
    </row>
    <row r="31" spans="1:8">
      <c r="A31" s="10"/>
      <c r="B31" s="10"/>
      <c r="C31" s="91" t="s">
        <v>346</v>
      </c>
      <c r="D31" s="92"/>
      <c r="E31" s="92"/>
      <c r="F31" s="13"/>
      <c r="G31" s="16">
        <f>SUM(G29:G30)</f>
        <v>-48070</v>
      </c>
      <c r="H31" s="73"/>
    </row>
    <row r="32" spans="1:8">
      <c r="A32" s="10"/>
      <c r="B32" s="10"/>
      <c r="C32" s="93" t="s">
        <v>41</v>
      </c>
      <c r="D32" s="94"/>
      <c r="E32" s="94"/>
      <c r="F32" s="13"/>
      <c r="G32" s="60">
        <f>G31*0.21</f>
        <v>-10094.699999999999</v>
      </c>
    </row>
    <row r="33" spans="1:7">
      <c r="A33" s="10"/>
      <c r="B33" s="10"/>
      <c r="C33" s="91" t="s">
        <v>322</v>
      </c>
      <c r="D33" s="92"/>
      <c r="E33" s="92"/>
      <c r="F33" s="13"/>
      <c r="G33" s="75">
        <f>SUM(G31:G32)</f>
        <v>-58164.7</v>
      </c>
    </row>
  </sheetData>
  <mergeCells count="27">
    <mergeCell ref="C9:F9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C8:F8"/>
    <mergeCell ref="A11:G12"/>
    <mergeCell ref="A13:G14"/>
    <mergeCell ref="A15:G16"/>
    <mergeCell ref="A17:B17"/>
    <mergeCell ref="E18:E19"/>
    <mergeCell ref="F18:G18"/>
    <mergeCell ref="C31:E31"/>
    <mergeCell ref="C32:E32"/>
    <mergeCell ref="C33:E33"/>
    <mergeCell ref="C20:G21"/>
    <mergeCell ref="C23:E23"/>
    <mergeCell ref="C24:G25"/>
    <mergeCell ref="C28:E28"/>
    <mergeCell ref="C29:E29"/>
    <mergeCell ref="C30:E30"/>
  </mergeCells>
  <pageMargins left="0.23622047244094491" right="0" top="0.47244094488188981" bottom="0.19685039370078741" header="0" footer="0.27559055118110237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7" ma:contentTypeDescription="Kurkite naują dokumentą." ma:contentTypeScope="" ma:versionID="a4336301e3ddc4f82bc5c43f7838d325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b39e0c07a6481c387803a3fd5406cff6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6bebc-5cde-48a3-a555-2cf6baecf3d3">
      <Terms xmlns="http://schemas.microsoft.com/office/infopath/2007/PartnerControls"/>
    </lcf76f155ced4ddcb4097134ff3c332f>
    <TaxCatchAll xmlns="6a8e4a6a-3245-4a76-82a0-34fd84229c85" xsi:nil="true"/>
  </documentManagement>
</p:properties>
</file>

<file path=customXml/itemProps1.xml><?xml version="1.0" encoding="utf-8"?>
<ds:datastoreItem xmlns:ds="http://schemas.openxmlformats.org/officeDocument/2006/customXml" ds:itemID="{E0520CAC-CBCE-488C-B609-60234A8BA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e4a6a-3245-4a76-82a0-34fd84229c85"/>
    <ds:schemaRef ds:uri="93f6bebc-5cde-48a3-a555-2cf6baecf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1A1EC7-3FED-4AA0-8929-E5FC0C2EAA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49062C-D66C-4648-82B5-C83D03A35712}">
  <ds:schemaRefs>
    <ds:schemaRef ds:uri="http://schemas.microsoft.com/office/2006/metadata/properties"/>
    <ds:schemaRef ds:uri="http://schemas.microsoft.com/office/infopath/2007/PartnerControls"/>
    <ds:schemaRef ds:uri="93f6bebc-5cde-48a3-a555-2cf6baecf3d3"/>
    <ds:schemaRef ds:uri="6a8e4a6a-3245-4a76-82a0-34fd84229c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Objektinė</vt:lpstr>
      <vt:lpstr>Nevykdomi LVN</vt:lpstr>
      <vt:lpstr>Nevykdomi LVN įr</vt:lpstr>
      <vt:lpstr>Nevykdomi ŠT</vt:lpstr>
      <vt:lpstr>Nevykdomi SE</vt:lpstr>
      <vt:lpstr>Objektinė!Print_Area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Kovalevskaja</dc:creator>
  <cp:lastModifiedBy>Birutė Junokienė</cp:lastModifiedBy>
  <dcterms:created xsi:type="dcterms:W3CDTF">2010-02-09T07:20:51Z</dcterms:created>
  <dcterms:modified xsi:type="dcterms:W3CDTF">2025-01-13T12:30:21Z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0x010100F0F384E1ED188D49A7B6BA54482CA8E5</vt:lpwstr>
  </property>
</Properties>
</file>