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le1\Desktop\22-1768\"/>
    </mc:Choice>
  </mc:AlternateContent>
  <xr:revisionPtr revIDLastSave="0" documentId="8_{0C40EF5E-C174-4712-A175-2BC5E543B2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tarties pakeitimo nurodymas" sheetId="1" r:id="rId1"/>
    <sheet name="Papildomi darbai" sheetId="2" r:id="rId2"/>
  </sheets>
  <definedNames>
    <definedName name="AktoData" localSheetId="0">'Sutarties pakeitimo nurodymas'!$D$5</definedName>
    <definedName name="AktoNr" localSheetId="0">'Sutarties pakeitimo nurodymas'!$C$5</definedName>
    <definedName name="Atsisakomi">'Sutarties pakeitimo nurodymas'!$L$178</definedName>
    <definedName name="Likutis">'Sutarties pakeitimo nurodymas'!$J$5</definedName>
    <definedName name="LikutisPo">'Sutarties pakeitimo nurodymas'!$R$5</definedName>
    <definedName name="Nevykdomi">'Sutarties pakeitimo nurodymas'!$N$178</definedName>
    <definedName name="Nr" localSheetId="0">'Sutarties pakeitimo nurodymas'!$C$2</definedName>
    <definedName name="Nr">'Sutarties pakeitimo nurodymas'!$C$2</definedName>
    <definedName name="Nr2" localSheetId="1">'Papildomi darbai'!$C$2</definedName>
    <definedName name="NrPO">'Sutarties pakeitimo nurodymas'!$C$2</definedName>
    <definedName name="Padidejimas">'Sutarties pakeitimo nurodymas'!$P$178</definedName>
    <definedName name="PapildomiLikutis">'Sutarties pakeitimo nurodymas'!$J$177</definedName>
    <definedName name="PapildomiSuma">'Sutarties pakeitimo nurodymas'!$H$177</definedName>
    <definedName name="Pavadinimas">'Sutarties pakeitimo nurodymas'!$C$1</definedName>
    <definedName name="Pavadinimas2" localSheetId="1">'Papildomi darbai'!$C$1</definedName>
    <definedName name="ran_id" localSheetId="0">'Sutarties pakeitimo nurodymas'!$S$4</definedName>
    <definedName name="Rangovas" localSheetId="0">'Sutarties pakeitimo nurodymas'!$C$4</definedName>
    <definedName name="Rangovas">'Sutarties pakeitimo nurodymas'!$C$4</definedName>
    <definedName name="Rangovas2" localSheetId="1">'Papildomi darbai'!$C$4</definedName>
    <definedName name="Rezervas">'Sutarties pakeitimo nurodymas'!$F$156</definedName>
    <definedName name="RezervasLikutis">'Sutarties pakeitimo nurodymas'!$J$156</definedName>
    <definedName name="RezervasLikutisPo">'Sutarties pakeitimo nurodymas'!$R$156</definedName>
    <definedName name="RezervasNevykdomi">'Sutarties pakeitimo nurodymas'!$H$158</definedName>
    <definedName name="RezervasPN">'Sutarties pakeitimo nurodymas'!$H$156</definedName>
    <definedName name="sam_id" localSheetId="0">'Sutarties pakeitimo nurodymas'!$S$1</definedName>
    <definedName name="SumaPapildomi">'Papildomi darbai'!$F$26</definedName>
    <definedName name="sut_id" localSheetId="0">'Sutarties pakeitimo nurodymas'!$S$2</definedName>
    <definedName name="uzs_id" localSheetId="0">'Sutarties pakeitimo nurodymas'!$S$3</definedName>
    <definedName name="Uzsakovas" localSheetId="0">'Sutarties pakeitimo nurodymas'!$C$3</definedName>
    <definedName name="Uzsakovas">'Sutarties pakeitimo nurodymas'!$C$3</definedName>
    <definedName name="Uzsakovas2" localSheetId="1">'Papildomi darbai'!$C$3</definedName>
    <definedName name="VisoDarbai">'Sutarties pakeitimo nurodymas'!$H$155</definedName>
    <definedName name="VisoSamata">'Sutarties pakeitimo nurodymas'!$H$178</definedName>
    <definedName name="Ziniarastis">'Sutarties pakeitimo nurodymas'!$A$9</definedName>
    <definedName name="Ziniarastis2" localSheetId="1">'Papildomi darbai'!$A$8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25" i="2" l="1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P175" i="1"/>
  <c r="P176" i="1" s="1"/>
  <c r="P177" i="1" s="1"/>
  <c r="N175" i="1"/>
  <c r="N176" i="1" s="1"/>
  <c r="N177" i="1" s="1"/>
  <c r="L175" i="1"/>
  <c r="L176" i="1" s="1"/>
  <c r="L177" i="1" s="1"/>
  <c r="J175" i="1"/>
  <c r="J176" i="1" s="1"/>
  <c r="J177" i="1" s="1"/>
  <c r="O174" i="1"/>
  <c r="M174" i="1"/>
  <c r="K174" i="1"/>
  <c r="Q174" i="1" s="1"/>
  <c r="R174" i="1" s="1"/>
  <c r="H174" i="1"/>
  <c r="F174" i="1"/>
  <c r="O173" i="1"/>
  <c r="M173" i="1"/>
  <c r="K173" i="1"/>
  <c r="H173" i="1"/>
  <c r="F173" i="1"/>
  <c r="O172" i="1"/>
  <c r="M172" i="1"/>
  <c r="K172" i="1"/>
  <c r="H172" i="1"/>
  <c r="F172" i="1"/>
  <c r="Q171" i="1"/>
  <c r="R171" i="1" s="1"/>
  <c r="O171" i="1"/>
  <c r="M171" i="1"/>
  <c r="K171" i="1"/>
  <c r="H171" i="1"/>
  <c r="F171" i="1"/>
  <c r="O170" i="1"/>
  <c r="M170" i="1"/>
  <c r="K170" i="1"/>
  <c r="H170" i="1"/>
  <c r="F170" i="1"/>
  <c r="O169" i="1"/>
  <c r="M169" i="1"/>
  <c r="K169" i="1"/>
  <c r="H169" i="1"/>
  <c r="F169" i="1"/>
  <c r="O168" i="1"/>
  <c r="M168" i="1"/>
  <c r="K168" i="1"/>
  <c r="H168" i="1"/>
  <c r="F168" i="1"/>
  <c r="O167" i="1"/>
  <c r="M167" i="1"/>
  <c r="K167" i="1"/>
  <c r="Q167" i="1" s="1"/>
  <c r="R167" i="1" s="1"/>
  <c r="H167" i="1"/>
  <c r="F167" i="1"/>
  <c r="O166" i="1"/>
  <c r="M166" i="1"/>
  <c r="K166" i="1"/>
  <c r="H166" i="1"/>
  <c r="F166" i="1"/>
  <c r="O165" i="1"/>
  <c r="M165" i="1"/>
  <c r="K165" i="1"/>
  <c r="H165" i="1"/>
  <c r="F165" i="1"/>
  <c r="O164" i="1"/>
  <c r="M164" i="1"/>
  <c r="K164" i="1"/>
  <c r="Q164" i="1" s="1"/>
  <c r="R164" i="1" s="1"/>
  <c r="H164" i="1"/>
  <c r="F164" i="1"/>
  <c r="O163" i="1"/>
  <c r="M163" i="1"/>
  <c r="Q163" i="1" s="1"/>
  <c r="R163" i="1" s="1"/>
  <c r="K163" i="1"/>
  <c r="H163" i="1"/>
  <c r="F163" i="1"/>
  <c r="O162" i="1"/>
  <c r="M162" i="1"/>
  <c r="K162" i="1"/>
  <c r="H162" i="1"/>
  <c r="F162" i="1"/>
  <c r="H156" i="1"/>
  <c r="P154" i="1"/>
  <c r="P155" i="1" s="1"/>
  <c r="P178" i="1" s="1"/>
  <c r="N154" i="1"/>
  <c r="N155" i="1" s="1"/>
  <c r="L154" i="1"/>
  <c r="L155" i="1" s="1"/>
  <c r="J154" i="1"/>
  <c r="J155" i="1" s="1"/>
  <c r="O153" i="1"/>
  <c r="M153" i="1"/>
  <c r="Q153" i="1" s="1"/>
  <c r="R153" i="1" s="1"/>
  <c r="K153" i="1"/>
  <c r="H153" i="1"/>
  <c r="F153" i="1"/>
  <c r="O152" i="1"/>
  <c r="M152" i="1"/>
  <c r="K152" i="1"/>
  <c r="H152" i="1"/>
  <c r="F152" i="1"/>
  <c r="O151" i="1"/>
  <c r="M151" i="1"/>
  <c r="K151" i="1"/>
  <c r="Q151" i="1" s="1"/>
  <c r="R151" i="1" s="1"/>
  <c r="H151" i="1"/>
  <c r="F151" i="1"/>
  <c r="Q150" i="1"/>
  <c r="R150" i="1" s="1"/>
  <c r="O150" i="1"/>
  <c r="M150" i="1"/>
  <c r="K150" i="1"/>
  <c r="H150" i="1"/>
  <c r="F150" i="1"/>
  <c r="O149" i="1"/>
  <c r="M149" i="1"/>
  <c r="Q149" i="1" s="1"/>
  <c r="R149" i="1" s="1"/>
  <c r="K149" i="1"/>
  <c r="H149" i="1"/>
  <c r="F149" i="1"/>
  <c r="O148" i="1"/>
  <c r="M148" i="1"/>
  <c r="K148" i="1"/>
  <c r="Q148" i="1" s="1"/>
  <c r="R148" i="1" s="1"/>
  <c r="H148" i="1"/>
  <c r="F148" i="1"/>
  <c r="O147" i="1"/>
  <c r="M147" i="1"/>
  <c r="K147" i="1"/>
  <c r="H147" i="1"/>
  <c r="F147" i="1"/>
  <c r="O146" i="1"/>
  <c r="M146" i="1"/>
  <c r="Q146" i="1" s="1"/>
  <c r="R146" i="1" s="1"/>
  <c r="K146" i="1"/>
  <c r="H146" i="1"/>
  <c r="F146" i="1"/>
  <c r="O145" i="1"/>
  <c r="M145" i="1"/>
  <c r="K145" i="1"/>
  <c r="H145" i="1"/>
  <c r="F145" i="1"/>
  <c r="O144" i="1"/>
  <c r="M144" i="1"/>
  <c r="K144" i="1"/>
  <c r="H144" i="1"/>
  <c r="F144" i="1"/>
  <c r="O143" i="1"/>
  <c r="M143" i="1"/>
  <c r="K143" i="1"/>
  <c r="Q143" i="1" s="1"/>
  <c r="R143" i="1" s="1"/>
  <c r="H143" i="1"/>
  <c r="F143" i="1"/>
  <c r="O142" i="1"/>
  <c r="M142" i="1"/>
  <c r="K142" i="1"/>
  <c r="Q142" i="1" s="1"/>
  <c r="R142" i="1" s="1"/>
  <c r="H142" i="1"/>
  <c r="F142" i="1"/>
  <c r="O141" i="1"/>
  <c r="M141" i="1"/>
  <c r="K141" i="1"/>
  <c r="H141" i="1"/>
  <c r="F141" i="1"/>
  <c r="O140" i="1"/>
  <c r="M140" i="1"/>
  <c r="K140" i="1"/>
  <c r="Q140" i="1" s="1"/>
  <c r="R140" i="1" s="1"/>
  <c r="H140" i="1"/>
  <c r="F140" i="1"/>
  <c r="O139" i="1"/>
  <c r="M139" i="1"/>
  <c r="K139" i="1"/>
  <c r="H139" i="1"/>
  <c r="F139" i="1"/>
  <c r="Q138" i="1"/>
  <c r="R138" i="1" s="1"/>
  <c r="O138" i="1"/>
  <c r="M138" i="1"/>
  <c r="K138" i="1"/>
  <c r="H138" i="1"/>
  <c r="F138" i="1"/>
  <c r="O137" i="1"/>
  <c r="M137" i="1"/>
  <c r="K137" i="1"/>
  <c r="Q137" i="1" s="1"/>
  <c r="R137" i="1" s="1"/>
  <c r="H137" i="1"/>
  <c r="F137" i="1"/>
  <c r="O136" i="1"/>
  <c r="M136" i="1"/>
  <c r="K136" i="1"/>
  <c r="H136" i="1"/>
  <c r="F136" i="1"/>
  <c r="O135" i="1"/>
  <c r="M135" i="1"/>
  <c r="K135" i="1"/>
  <c r="H135" i="1"/>
  <c r="F135" i="1"/>
  <c r="O134" i="1"/>
  <c r="M134" i="1"/>
  <c r="K134" i="1"/>
  <c r="Q134" i="1" s="1"/>
  <c r="R134" i="1" s="1"/>
  <c r="H134" i="1"/>
  <c r="F134" i="1"/>
  <c r="O133" i="1"/>
  <c r="M133" i="1"/>
  <c r="K133" i="1"/>
  <c r="H133" i="1"/>
  <c r="F133" i="1"/>
  <c r="O132" i="1"/>
  <c r="M132" i="1"/>
  <c r="K132" i="1"/>
  <c r="H132" i="1"/>
  <c r="F132" i="1"/>
  <c r="O131" i="1"/>
  <c r="M131" i="1"/>
  <c r="K131" i="1"/>
  <c r="H131" i="1"/>
  <c r="F131" i="1"/>
  <c r="O130" i="1"/>
  <c r="M130" i="1"/>
  <c r="Q130" i="1" s="1"/>
  <c r="R130" i="1" s="1"/>
  <c r="K130" i="1"/>
  <c r="H130" i="1"/>
  <c r="F130" i="1"/>
  <c r="O129" i="1"/>
  <c r="M129" i="1"/>
  <c r="K129" i="1"/>
  <c r="H129" i="1"/>
  <c r="F129" i="1"/>
  <c r="O128" i="1"/>
  <c r="M128" i="1"/>
  <c r="K128" i="1"/>
  <c r="Q128" i="1" s="1"/>
  <c r="R128" i="1" s="1"/>
  <c r="H128" i="1"/>
  <c r="F128" i="1"/>
  <c r="O127" i="1"/>
  <c r="M127" i="1"/>
  <c r="K127" i="1"/>
  <c r="Q127" i="1" s="1"/>
  <c r="R127" i="1" s="1"/>
  <c r="H127" i="1"/>
  <c r="F127" i="1"/>
  <c r="O126" i="1"/>
  <c r="M126" i="1"/>
  <c r="Q126" i="1" s="1"/>
  <c r="R126" i="1" s="1"/>
  <c r="K126" i="1"/>
  <c r="H126" i="1"/>
  <c r="F126" i="1"/>
  <c r="O125" i="1"/>
  <c r="M125" i="1"/>
  <c r="K125" i="1"/>
  <c r="Q125" i="1" s="1"/>
  <c r="R125" i="1" s="1"/>
  <c r="H125" i="1"/>
  <c r="F125" i="1"/>
  <c r="O124" i="1"/>
  <c r="M124" i="1"/>
  <c r="K124" i="1"/>
  <c r="Q124" i="1" s="1"/>
  <c r="R124" i="1" s="1"/>
  <c r="H124" i="1"/>
  <c r="F124" i="1"/>
  <c r="O123" i="1"/>
  <c r="M123" i="1"/>
  <c r="K123" i="1"/>
  <c r="Q123" i="1" s="1"/>
  <c r="R123" i="1" s="1"/>
  <c r="H123" i="1"/>
  <c r="F123" i="1"/>
  <c r="O122" i="1"/>
  <c r="M122" i="1"/>
  <c r="K122" i="1"/>
  <c r="Q122" i="1" s="1"/>
  <c r="R122" i="1" s="1"/>
  <c r="H122" i="1"/>
  <c r="F122" i="1"/>
  <c r="O121" i="1"/>
  <c r="M121" i="1"/>
  <c r="K121" i="1"/>
  <c r="Q121" i="1" s="1"/>
  <c r="R121" i="1" s="1"/>
  <c r="H121" i="1"/>
  <c r="F121" i="1"/>
  <c r="O120" i="1"/>
  <c r="M120" i="1"/>
  <c r="K120" i="1"/>
  <c r="Q120" i="1" s="1"/>
  <c r="R120" i="1" s="1"/>
  <c r="H120" i="1"/>
  <c r="F120" i="1"/>
  <c r="O119" i="1"/>
  <c r="M119" i="1"/>
  <c r="K119" i="1"/>
  <c r="H119" i="1"/>
  <c r="F119" i="1"/>
  <c r="Q118" i="1"/>
  <c r="R118" i="1" s="1"/>
  <c r="O118" i="1"/>
  <c r="M118" i="1"/>
  <c r="K118" i="1"/>
  <c r="H118" i="1"/>
  <c r="F118" i="1"/>
  <c r="O117" i="1"/>
  <c r="M117" i="1"/>
  <c r="K117" i="1"/>
  <c r="Q117" i="1" s="1"/>
  <c r="R117" i="1" s="1"/>
  <c r="H117" i="1"/>
  <c r="F117" i="1"/>
  <c r="O116" i="1"/>
  <c r="M116" i="1"/>
  <c r="K116" i="1"/>
  <c r="H116" i="1"/>
  <c r="F116" i="1"/>
  <c r="O115" i="1"/>
  <c r="M115" i="1"/>
  <c r="K115" i="1"/>
  <c r="H115" i="1"/>
  <c r="F115" i="1"/>
  <c r="O114" i="1"/>
  <c r="M114" i="1"/>
  <c r="K114" i="1"/>
  <c r="Q114" i="1" s="1"/>
  <c r="R114" i="1" s="1"/>
  <c r="H114" i="1"/>
  <c r="F114" i="1"/>
  <c r="O113" i="1"/>
  <c r="M113" i="1"/>
  <c r="K113" i="1"/>
  <c r="H113" i="1"/>
  <c r="F113" i="1"/>
  <c r="O112" i="1"/>
  <c r="M112" i="1"/>
  <c r="K112" i="1"/>
  <c r="H112" i="1"/>
  <c r="F112" i="1"/>
  <c r="O111" i="1"/>
  <c r="M111" i="1"/>
  <c r="K111" i="1"/>
  <c r="H111" i="1"/>
  <c r="F111" i="1"/>
  <c r="O110" i="1"/>
  <c r="Q110" i="1" s="1"/>
  <c r="R110" i="1" s="1"/>
  <c r="M110" i="1"/>
  <c r="K110" i="1"/>
  <c r="H110" i="1"/>
  <c r="F110" i="1"/>
  <c r="O109" i="1"/>
  <c r="M109" i="1"/>
  <c r="K109" i="1"/>
  <c r="H109" i="1"/>
  <c r="F109" i="1"/>
  <c r="O108" i="1"/>
  <c r="M108" i="1"/>
  <c r="K108" i="1"/>
  <c r="H108" i="1"/>
  <c r="F108" i="1"/>
  <c r="O107" i="1"/>
  <c r="M107" i="1"/>
  <c r="K107" i="1"/>
  <c r="H107" i="1"/>
  <c r="F107" i="1"/>
  <c r="O106" i="1"/>
  <c r="Q106" i="1" s="1"/>
  <c r="R106" i="1" s="1"/>
  <c r="M106" i="1"/>
  <c r="K106" i="1"/>
  <c r="H106" i="1"/>
  <c r="F106" i="1"/>
  <c r="O105" i="1"/>
  <c r="M105" i="1"/>
  <c r="K105" i="1"/>
  <c r="H105" i="1"/>
  <c r="F105" i="1"/>
  <c r="O104" i="1"/>
  <c r="M104" i="1"/>
  <c r="K104" i="1"/>
  <c r="H104" i="1"/>
  <c r="F104" i="1"/>
  <c r="O103" i="1"/>
  <c r="M103" i="1"/>
  <c r="K103" i="1"/>
  <c r="H103" i="1"/>
  <c r="F103" i="1"/>
  <c r="O102" i="1"/>
  <c r="M102" i="1"/>
  <c r="K102" i="1"/>
  <c r="Q102" i="1" s="1"/>
  <c r="R102" i="1" s="1"/>
  <c r="H102" i="1"/>
  <c r="F102" i="1"/>
  <c r="O101" i="1"/>
  <c r="M101" i="1"/>
  <c r="K101" i="1"/>
  <c r="H101" i="1"/>
  <c r="F101" i="1"/>
  <c r="O100" i="1"/>
  <c r="M100" i="1"/>
  <c r="K100" i="1"/>
  <c r="H100" i="1"/>
  <c r="F100" i="1"/>
  <c r="O99" i="1"/>
  <c r="M99" i="1"/>
  <c r="K99" i="1"/>
  <c r="Q99" i="1" s="1"/>
  <c r="R99" i="1" s="1"/>
  <c r="H99" i="1"/>
  <c r="F99" i="1"/>
  <c r="O98" i="1"/>
  <c r="M98" i="1"/>
  <c r="Q98" i="1" s="1"/>
  <c r="R98" i="1" s="1"/>
  <c r="K98" i="1"/>
  <c r="H98" i="1"/>
  <c r="F98" i="1"/>
  <c r="O97" i="1"/>
  <c r="M97" i="1"/>
  <c r="K97" i="1"/>
  <c r="H97" i="1"/>
  <c r="F97" i="1"/>
  <c r="O96" i="1"/>
  <c r="M96" i="1"/>
  <c r="K96" i="1"/>
  <c r="Q96" i="1" s="1"/>
  <c r="R96" i="1" s="1"/>
  <c r="H96" i="1"/>
  <c r="F96" i="1"/>
  <c r="O95" i="1"/>
  <c r="M95" i="1"/>
  <c r="K95" i="1"/>
  <c r="Q95" i="1" s="1"/>
  <c r="R95" i="1" s="1"/>
  <c r="H95" i="1"/>
  <c r="F95" i="1"/>
  <c r="O94" i="1"/>
  <c r="M94" i="1"/>
  <c r="Q94" i="1" s="1"/>
  <c r="R94" i="1" s="1"/>
  <c r="K94" i="1"/>
  <c r="H94" i="1"/>
  <c r="F94" i="1"/>
  <c r="O93" i="1"/>
  <c r="M93" i="1"/>
  <c r="K93" i="1"/>
  <c r="Q93" i="1" s="1"/>
  <c r="R93" i="1" s="1"/>
  <c r="H93" i="1"/>
  <c r="F93" i="1"/>
  <c r="O92" i="1"/>
  <c r="M92" i="1"/>
  <c r="K92" i="1"/>
  <c r="Q92" i="1" s="1"/>
  <c r="R92" i="1" s="1"/>
  <c r="H92" i="1"/>
  <c r="F92" i="1"/>
  <c r="O91" i="1"/>
  <c r="M91" i="1"/>
  <c r="K91" i="1"/>
  <c r="Q91" i="1" s="1"/>
  <c r="R91" i="1" s="1"/>
  <c r="H91" i="1"/>
  <c r="F91" i="1"/>
  <c r="O90" i="1"/>
  <c r="M90" i="1"/>
  <c r="K90" i="1"/>
  <c r="Q90" i="1" s="1"/>
  <c r="R90" i="1" s="1"/>
  <c r="H90" i="1"/>
  <c r="F90" i="1"/>
  <c r="O89" i="1"/>
  <c r="M89" i="1"/>
  <c r="K89" i="1"/>
  <c r="Q89" i="1" s="1"/>
  <c r="R89" i="1" s="1"/>
  <c r="H89" i="1"/>
  <c r="F89" i="1"/>
  <c r="O88" i="1"/>
  <c r="M88" i="1"/>
  <c r="K88" i="1"/>
  <c r="Q88" i="1" s="1"/>
  <c r="R88" i="1" s="1"/>
  <c r="H88" i="1"/>
  <c r="F88" i="1"/>
  <c r="O87" i="1"/>
  <c r="M87" i="1"/>
  <c r="K87" i="1"/>
  <c r="H87" i="1"/>
  <c r="F87" i="1"/>
  <c r="Q86" i="1"/>
  <c r="R86" i="1" s="1"/>
  <c r="O86" i="1"/>
  <c r="M86" i="1"/>
  <c r="K86" i="1"/>
  <c r="H86" i="1"/>
  <c r="F86" i="1"/>
  <c r="O85" i="1"/>
  <c r="M85" i="1"/>
  <c r="K85" i="1"/>
  <c r="Q85" i="1" s="1"/>
  <c r="R85" i="1" s="1"/>
  <c r="H85" i="1"/>
  <c r="F85" i="1"/>
  <c r="O84" i="1"/>
  <c r="M84" i="1"/>
  <c r="K84" i="1"/>
  <c r="H84" i="1"/>
  <c r="F84" i="1"/>
  <c r="O83" i="1"/>
  <c r="M83" i="1"/>
  <c r="K83" i="1"/>
  <c r="H83" i="1"/>
  <c r="F83" i="1"/>
  <c r="O82" i="1"/>
  <c r="M82" i="1"/>
  <c r="K82" i="1"/>
  <c r="Q82" i="1" s="1"/>
  <c r="R82" i="1" s="1"/>
  <c r="H82" i="1"/>
  <c r="F82" i="1"/>
  <c r="O81" i="1"/>
  <c r="M81" i="1"/>
  <c r="K81" i="1"/>
  <c r="H81" i="1"/>
  <c r="F81" i="1"/>
  <c r="O80" i="1"/>
  <c r="M80" i="1"/>
  <c r="K80" i="1"/>
  <c r="H80" i="1"/>
  <c r="F80" i="1"/>
  <c r="O79" i="1"/>
  <c r="M79" i="1"/>
  <c r="K79" i="1"/>
  <c r="H79" i="1"/>
  <c r="F79" i="1"/>
  <c r="O78" i="1"/>
  <c r="Q78" i="1" s="1"/>
  <c r="R78" i="1" s="1"/>
  <c r="M78" i="1"/>
  <c r="K78" i="1"/>
  <c r="H78" i="1"/>
  <c r="F78" i="1"/>
  <c r="O77" i="1"/>
  <c r="M77" i="1"/>
  <c r="K77" i="1"/>
  <c r="H77" i="1"/>
  <c r="F77" i="1"/>
  <c r="O76" i="1"/>
  <c r="M76" i="1"/>
  <c r="K76" i="1"/>
  <c r="H76" i="1"/>
  <c r="F76" i="1"/>
  <c r="O75" i="1"/>
  <c r="M75" i="1"/>
  <c r="K75" i="1"/>
  <c r="H75" i="1"/>
  <c r="F75" i="1"/>
  <c r="O74" i="1"/>
  <c r="Q74" i="1" s="1"/>
  <c r="R74" i="1" s="1"/>
  <c r="M74" i="1"/>
  <c r="K74" i="1"/>
  <c r="H74" i="1"/>
  <c r="F74" i="1"/>
  <c r="O73" i="1"/>
  <c r="M73" i="1"/>
  <c r="Q73" i="1" s="1"/>
  <c r="R73" i="1" s="1"/>
  <c r="K73" i="1"/>
  <c r="H73" i="1"/>
  <c r="F73" i="1"/>
  <c r="O72" i="1"/>
  <c r="M72" i="1"/>
  <c r="K72" i="1"/>
  <c r="H72" i="1"/>
  <c r="F72" i="1"/>
  <c r="O71" i="1"/>
  <c r="M71" i="1"/>
  <c r="K71" i="1"/>
  <c r="H71" i="1"/>
  <c r="F71" i="1"/>
  <c r="O70" i="1"/>
  <c r="M70" i="1"/>
  <c r="K70" i="1"/>
  <c r="Q70" i="1" s="1"/>
  <c r="R70" i="1" s="1"/>
  <c r="H70" i="1"/>
  <c r="F70" i="1"/>
  <c r="O69" i="1"/>
  <c r="M69" i="1"/>
  <c r="Q69" i="1" s="1"/>
  <c r="R69" i="1" s="1"/>
  <c r="K69" i="1"/>
  <c r="H69" i="1"/>
  <c r="F69" i="1"/>
  <c r="O68" i="1"/>
  <c r="M68" i="1"/>
  <c r="K68" i="1"/>
  <c r="H68" i="1"/>
  <c r="F68" i="1"/>
  <c r="O67" i="1"/>
  <c r="M67" i="1"/>
  <c r="K67" i="1"/>
  <c r="Q67" i="1" s="1"/>
  <c r="R67" i="1" s="1"/>
  <c r="H67" i="1"/>
  <c r="F67" i="1"/>
  <c r="O66" i="1"/>
  <c r="M66" i="1"/>
  <c r="Q66" i="1" s="1"/>
  <c r="R66" i="1" s="1"/>
  <c r="K66" i="1"/>
  <c r="H66" i="1"/>
  <c r="F66" i="1"/>
  <c r="O65" i="1"/>
  <c r="M65" i="1"/>
  <c r="Q65" i="1" s="1"/>
  <c r="R65" i="1" s="1"/>
  <c r="K65" i="1"/>
  <c r="H65" i="1"/>
  <c r="F65" i="1"/>
  <c r="O64" i="1"/>
  <c r="M64" i="1"/>
  <c r="K64" i="1"/>
  <c r="Q64" i="1" s="1"/>
  <c r="R64" i="1" s="1"/>
  <c r="H64" i="1"/>
  <c r="F64" i="1"/>
  <c r="O63" i="1"/>
  <c r="M63" i="1"/>
  <c r="K63" i="1"/>
  <c r="Q63" i="1" s="1"/>
  <c r="R63" i="1" s="1"/>
  <c r="H63" i="1"/>
  <c r="F63" i="1"/>
  <c r="O62" i="1"/>
  <c r="M62" i="1"/>
  <c r="Q62" i="1" s="1"/>
  <c r="R62" i="1" s="1"/>
  <c r="K62" i="1"/>
  <c r="H62" i="1"/>
  <c r="F62" i="1"/>
  <c r="O61" i="1"/>
  <c r="M61" i="1"/>
  <c r="K61" i="1"/>
  <c r="Q61" i="1" s="1"/>
  <c r="R61" i="1" s="1"/>
  <c r="H61" i="1"/>
  <c r="F61" i="1"/>
  <c r="O60" i="1"/>
  <c r="M60" i="1"/>
  <c r="K60" i="1"/>
  <c r="Q60" i="1" s="1"/>
  <c r="R60" i="1" s="1"/>
  <c r="H60" i="1"/>
  <c r="F60" i="1"/>
  <c r="O59" i="1"/>
  <c r="M59" i="1"/>
  <c r="K59" i="1"/>
  <c r="Q59" i="1" s="1"/>
  <c r="R59" i="1" s="1"/>
  <c r="H59" i="1"/>
  <c r="F59" i="1"/>
  <c r="O58" i="1"/>
  <c r="M58" i="1"/>
  <c r="K58" i="1"/>
  <c r="Q58" i="1" s="1"/>
  <c r="R58" i="1" s="1"/>
  <c r="H58" i="1"/>
  <c r="F58" i="1"/>
  <c r="O57" i="1"/>
  <c r="M57" i="1"/>
  <c r="K57" i="1"/>
  <c r="Q57" i="1" s="1"/>
  <c r="R57" i="1" s="1"/>
  <c r="H57" i="1"/>
  <c r="F57" i="1"/>
  <c r="O56" i="1"/>
  <c r="M56" i="1"/>
  <c r="K56" i="1"/>
  <c r="Q56" i="1" s="1"/>
  <c r="R56" i="1" s="1"/>
  <c r="H56" i="1"/>
  <c r="F56" i="1"/>
  <c r="O55" i="1"/>
  <c r="M55" i="1"/>
  <c r="K55" i="1"/>
  <c r="H55" i="1"/>
  <c r="F55" i="1"/>
  <c r="Q54" i="1"/>
  <c r="R54" i="1" s="1"/>
  <c r="O54" i="1"/>
  <c r="M54" i="1"/>
  <c r="K54" i="1"/>
  <c r="H54" i="1"/>
  <c r="F54" i="1"/>
  <c r="O53" i="1"/>
  <c r="M53" i="1"/>
  <c r="K53" i="1"/>
  <c r="H53" i="1"/>
  <c r="F53" i="1"/>
  <c r="O52" i="1"/>
  <c r="M52" i="1"/>
  <c r="K52" i="1"/>
  <c r="H52" i="1"/>
  <c r="F52" i="1"/>
  <c r="O51" i="1"/>
  <c r="M51" i="1"/>
  <c r="K51" i="1"/>
  <c r="H51" i="1"/>
  <c r="F51" i="1"/>
  <c r="O50" i="1"/>
  <c r="M50" i="1"/>
  <c r="K50" i="1"/>
  <c r="Q50" i="1" s="1"/>
  <c r="R50" i="1" s="1"/>
  <c r="H50" i="1"/>
  <c r="F50" i="1"/>
  <c r="O49" i="1"/>
  <c r="M49" i="1"/>
  <c r="K49" i="1"/>
  <c r="H49" i="1"/>
  <c r="F49" i="1"/>
  <c r="O48" i="1"/>
  <c r="M48" i="1"/>
  <c r="K48" i="1"/>
  <c r="H48" i="1"/>
  <c r="F48" i="1"/>
  <c r="O47" i="1"/>
  <c r="M47" i="1"/>
  <c r="K47" i="1"/>
  <c r="Q47" i="1" s="1"/>
  <c r="R47" i="1" s="1"/>
  <c r="H47" i="1"/>
  <c r="F47" i="1"/>
  <c r="O46" i="1"/>
  <c r="M46" i="1"/>
  <c r="K46" i="1"/>
  <c r="Q46" i="1" s="1"/>
  <c r="R46" i="1" s="1"/>
  <c r="H46" i="1"/>
  <c r="F46" i="1"/>
  <c r="O45" i="1"/>
  <c r="M45" i="1"/>
  <c r="K45" i="1"/>
  <c r="H45" i="1"/>
  <c r="F45" i="1"/>
  <c r="O44" i="1"/>
  <c r="M44" i="1"/>
  <c r="K44" i="1"/>
  <c r="Q44" i="1" s="1"/>
  <c r="R44" i="1" s="1"/>
  <c r="H44" i="1"/>
  <c r="F44" i="1"/>
  <c r="O43" i="1"/>
  <c r="M43" i="1"/>
  <c r="K43" i="1"/>
  <c r="Q43" i="1" s="1"/>
  <c r="R43" i="1" s="1"/>
  <c r="H43" i="1"/>
  <c r="F43" i="1"/>
  <c r="O42" i="1"/>
  <c r="M42" i="1"/>
  <c r="Q42" i="1" s="1"/>
  <c r="R42" i="1" s="1"/>
  <c r="K42" i="1"/>
  <c r="H42" i="1"/>
  <c r="F42" i="1"/>
  <c r="O41" i="1"/>
  <c r="M41" i="1"/>
  <c r="Q41" i="1" s="1"/>
  <c r="R41" i="1" s="1"/>
  <c r="K41" i="1"/>
  <c r="H41" i="1"/>
  <c r="F41" i="1"/>
  <c r="O40" i="1"/>
  <c r="M40" i="1"/>
  <c r="K40" i="1"/>
  <c r="H40" i="1"/>
  <c r="F40" i="1"/>
  <c r="O39" i="1"/>
  <c r="M39" i="1"/>
  <c r="K39" i="1"/>
  <c r="H39" i="1"/>
  <c r="F39" i="1"/>
  <c r="O38" i="1"/>
  <c r="M38" i="1"/>
  <c r="K38" i="1"/>
  <c r="H38" i="1"/>
  <c r="F38" i="1"/>
  <c r="O37" i="1"/>
  <c r="M37" i="1"/>
  <c r="K37" i="1"/>
  <c r="H37" i="1"/>
  <c r="F37" i="1"/>
  <c r="O36" i="1"/>
  <c r="M36" i="1"/>
  <c r="K36" i="1"/>
  <c r="Q36" i="1" s="1"/>
  <c r="R36" i="1" s="1"/>
  <c r="H36" i="1"/>
  <c r="F36" i="1"/>
  <c r="O35" i="1"/>
  <c r="M35" i="1"/>
  <c r="Q35" i="1" s="1"/>
  <c r="R35" i="1" s="1"/>
  <c r="K35" i="1"/>
  <c r="H35" i="1"/>
  <c r="F35" i="1"/>
  <c r="O34" i="1"/>
  <c r="M34" i="1"/>
  <c r="K34" i="1"/>
  <c r="H34" i="1"/>
  <c r="F34" i="1"/>
  <c r="O33" i="1"/>
  <c r="M33" i="1"/>
  <c r="K33" i="1"/>
  <c r="H33" i="1"/>
  <c r="F33" i="1"/>
  <c r="O32" i="1"/>
  <c r="M32" i="1"/>
  <c r="K32" i="1"/>
  <c r="Q32" i="1" s="1"/>
  <c r="R32" i="1" s="1"/>
  <c r="H32" i="1"/>
  <c r="F32" i="1"/>
  <c r="O31" i="1"/>
  <c r="M31" i="1"/>
  <c r="K31" i="1"/>
  <c r="Q31" i="1" s="1"/>
  <c r="R31" i="1" s="1"/>
  <c r="H31" i="1"/>
  <c r="F31" i="1"/>
  <c r="O30" i="1"/>
  <c r="M30" i="1"/>
  <c r="K30" i="1"/>
  <c r="H30" i="1"/>
  <c r="F30" i="1"/>
  <c r="O29" i="1"/>
  <c r="M29" i="1"/>
  <c r="K29" i="1"/>
  <c r="H29" i="1"/>
  <c r="F29" i="1"/>
  <c r="O28" i="1"/>
  <c r="M28" i="1"/>
  <c r="K28" i="1"/>
  <c r="H28" i="1"/>
  <c r="F28" i="1"/>
  <c r="Q27" i="1"/>
  <c r="R27" i="1" s="1"/>
  <c r="O27" i="1"/>
  <c r="M27" i="1"/>
  <c r="K27" i="1"/>
  <c r="H27" i="1"/>
  <c r="F27" i="1"/>
  <c r="O26" i="1"/>
  <c r="M26" i="1"/>
  <c r="K26" i="1"/>
  <c r="H26" i="1"/>
  <c r="F26" i="1"/>
  <c r="O25" i="1"/>
  <c r="M25" i="1"/>
  <c r="K25" i="1"/>
  <c r="H25" i="1"/>
  <c r="F25" i="1"/>
  <c r="Q24" i="1"/>
  <c r="R24" i="1" s="1"/>
  <c r="O24" i="1"/>
  <c r="M24" i="1"/>
  <c r="K24" i="1"/>
  <c r="H24" i="1"/>
  <c r="F24" i="1"/>
  <c r="O23" i="1"/>
  <c r="M23" i="1"/>
  <c r="K23" i="1"/>
  <c r="H23" i="1"/>
  <c r="F23" i="1"/>
  <c r="O22" i="1"/>
  <c r="M22" i="1"/>
  <c r="K22" i="1"/>
  <c r="H22" i="1"/>
  <c r="F22" i="1"/>
  <c r="O21" i="1"/>
  <c r="M21" i="1"/>
  <c r="K21" i="1"/>
  <c r="H21" i="1"/>
  <c r="F21" i="1"/>
  <c r="O20" i="1"/>
  <c r="M20" i="1"/>
  <c r="K20" i="1"/>
  <c r="Q20" i="1" s="1"/>
  <c r="R20" i="1" s="1"/>
  <c r="H20" i="1"/>
  <c r="F20" i="1"/>
  <c r="O19" i="1"/>
  <c r="Q19" i="1" s="1"/>
  <c r="R19" i="1" s="1"/>
  <c r="M19" i="1"/>
  <c r="K19" i="1"/>
  <c r="H19" i="1"/>
  <c r="F19" i="1"/>
  <c r="O18" i="1"/>
  <c r="M18" i="1"/>
  <c r="K18" i="1"/>
  <c r="H18" i="1"/>
  <c r="F18" i="1"/>
  <c r="O17" i="1"/>
  <c r="M17" i="1"/>
  <c r="K17" i="1"/>
  <c r="H17" i="1"/>
  <c r="F17" i="1"/>
  <c r="O16" i="1"/>
  <c r="Q16" i="1" s="1"/>
  <c r="R16" i="1" s="1"/>
  <c r="M16" i="1"/>
  <c r="K16" i="1"/>
  <c r="H16" i="1"/>
  <c r="F16" i="1"/>
  <c r="O15" i="1"/>
  <c r="Q15" i="1" s="1"/>
  <c r="R15" i="1" s="1"/>
  <c r="M15" i="1"/>
  <c r="K15" i="1"/>
  <c r="H15" i="1"/>
  <c r="F15" i="1"/>
  <c r="O14" i="1"/>
  <c r="M14" i="1"/>
  <c r="Q14" i="1" s="1"/>
  <c r="R14" i="1" s="1"/>
  <c r="K14" i="1"/>
  <c r="H14" i="1"/>
  <c r="F14" i="1"/>
  <c r="O13" i="1"/>
  <c r="M13" i="1"/>
  <c r="K13" i="1"/>
  <c r="H13" i="1"/>
  <c r="F13" i="1"/>
  <c r="O12" i="1"/>
  <c r="Q12" i="1" s="1"/>
  <c r="R12" i="1" s="1"/>
  <c r="M12" i="1"/>
  <c r="K12" i="1"/>
  <c r="H12" i="1"/>
  <c r="F12" i="1"/>
  <c r="O11" i="1"/>
  <c r="M11" i="1"/>
  <c r="K11" i="1"/>
  <c r="H11" i="1"/>
  <c r="F11" i="1"/>
  <c r="Q21" i="1" l="1"/>
  <c r="R21" i="1" s="1"/>
  <c r="Q51" i="1"/>
  <c r="R51" i="1" s="1"/>
  <c r="Q77" i="1"/>
  <c r="R77" i="1" s="1"/>
  <c r="Q80" i="1"/>
  <c r="R80" i="1" s="1"/>
  <c r="Q83" i="1"/>
  <c r="R83" i="1" s="1"/>
  <c r="Q109" i="1"/>
  <c r="R109" i="1" s="1"/>
  <c r="Q112" i="1"/>
  <c r="R112" i="1" s="1"/>
  <c r="Q115" i="1"/>
  <c r="R115" i="1" s="1"/>
  <c r="Q132" i="1"/>
  <c r="R132" i="1" s="1"/>
  <c r="Q135" i="1"/>
  <c r="R135" i="1" s="1"/>
  <c r="H175" i="1"/>
  <c r="H176" i="1" s="1"/>
  <c r="H177" i="1" s="1"/>
  <c r="F154" i="1"/>
  <c r="F155" i="1" s="1"/>
  <c r="Q18" i="1"/>
  <c r="R18" i="1" s="1"/>
  <c r="Q30" i="1"/>
  <c r="R30" i="1" s="1"/>
  <c r="Q68" i="1"/>
  <c r="R68" i="1" s="1"/>
  <c r="Q71" i="1"/>
  <c r="R71" i="1" s="1"/>
  <c r="Q97" i="1"/>
  <c r="R97" i="1" s="1"/>
  <c r="Q100" i="1"/>
  <c r="R100" i="1" s="1"/>
  <c r="Q103" i="1"/>
  <c r="R103" i="1" s="1"/>
  <c r="Q129" i="1"/>
  <c r="R129" i="1" s="1"/>
  <c r="Q152" i="1"/>
  <c r="R152" i="1" s="1"/>
  <c r="Q165" i="1"/>
  <c r="R165" i="1" s="1"/>
  <c r="Q168" i="1"/>
  <c r="R168" i="1" s="1"/>
  <c r="Q162" i="1"/>
  <c r="R162" i="1" s="1"/>
  <c r="R175" i="1" s="1"/>
  <c r="R176" i="1" s="1"/>
  <c r="R177" i="1" s="1"/>
  <c r="Q17" i="1"/>
  <c r="R17" i="1" s="1"/>
  <c r="Q38" i="1"/>
  <c r="R38" i="1" s="1"/>
  <c r="Q53" i="1"/>
  <c r="R53" i="1" s="1"/>
  <c r="Q76" i="1"/>
  <c r="R76" i="1" s="1"/>
  <c r="Q79" i="1"/>
  <c r="R79" i="1" s="1"/>
  <c r="Q105" i="1"/>
  <c r="R105" i="1" s="1"/>
  <c r="Q108" i="1"/>
  <c r="R108" i="1" s="1"/>
  <c r="Q111" i="1"/>
  <c r="R111" i="1" s="1"/>
  <c r="Q131" i="1"/>
  <c r="R131" i="1" s="1"/>
  <c r="Q173" i="1"/>
  <c r="R173" i="1" s="1"/>
  <c r="Q170" i="1"/>
  <c r="R170" i="1" s="1"/>
  <c r="Q26" i="1"/>
  <c r="R26" i="1" s="1"/>
  <c r="Q25" i="1"/>
  <c r="R25" i="1" s="1"/>
  <c r="Q28" i="1"/>
  <c r="R28" i="1" s="1"/>
  <c r="Q52" i="1"/>
  <c r="R52" i="1" s="1"/>
  <c r="Q55" i="1"/>
  <c r="R55" i="1" s="1"/>
  <c r="Q84" i="1"/>
  <c r="R84" i="1" s="1"/>
  <c r="Q87" i="1"/>
  <c r="R87" i="1" s="1"/>
  <c r="Q113" i="1"/>
  <c r="R113" i="1" s="1"/>
  <c r="Q116" i="1"/>
  <c r="R116" i="1" s="1"/>
  <c r="Q119" i="1"/>
  <c r="R119" i="1" s="1"/>
  <c r="Q133" i="1"/>
  <c r="R133" i="1" s="1"/>
  <c r="Q136" i="1"/>
  <c r="R136" i="1" s="1"/>
  <c r="Q139" i="1"/>
  <c r="R139" i="1" s="1"/>
  <c r="Q145" i="1"/>
  <c r="R145" i="1" s="1"/>
  <c r="Q23" i="1"/>
  <c r="R23" i="1" s="1"/>
  <c r="Q11" i="1"/>
  <c r="R11" i="1" s="1"/>
  <c r="Q13" i="1"/>
  <c r="R13" i="1" s="1"/>
  <c r="Q22" i="1"/>
  <c r="R22" i="1" s="1"/>
  <c r="Q34" i="1"/>
  <c r="R34" i="1" s="1"/>
  <c r="Q39" i="1"/>
  <c r="R39" i="1" s="1"/>
  <c r="Q49" i="1"/>
  <c r="R49" i="1" s="1"/>
  <c r="Q72" i="1"/>
  <c r="R72" i="1" s="1"/>
  <c r="Q75" i="1"/>
  <c r="R75" i="1" s="1"/>
  <c r="Q81" i="1"/>
  <c r="R81" i="1" s="1"/>
  <c r="Q101" i="1"/>
  <c r="R101" i="1" s="1"/>
  <c r="Q104" i="1"/>
  <c r="R104" i="1" s="1"/>
  <c r="Q107" i="1"/>
  <c r="R107" i="1" s="1"/>
  <c r="Q166" i="1"/>
  <c r="R166" i="1" s="1"/>
  <c r="Q169" i="1"/>
  <c r="R169" i="1" s="1"/>
  <c r="Q172" i="1"/>
  <c r="R172" i="1" s="1"/>
  <c r="Q141" i="1"/>
  <c r="R141" i="1" s="1"/>
  <c r="Q144" i="1"/>
  <c r="R144" i="1" s="1"/>
  <c r="Q147" i="1"/>
  <c r="R147" i="1" s="1"/>
  <c r="F175" i="1"/>
  <c r="F176" i="1" s="1"/>
  <c r="F177" i="1" s="1"/>
  <c r="F26" i="2"/>
  <c r="P179" i="1"/>
  <c r="P180" i="1" s="1"/>
  <c r="H154" i="1"/>
  <c r="H155" i="1" s="1"/>
  <c r="L178" i="1"/>
  <c r="J156" i="1"/>
  <c r="Q29" i="1"/>
  <c r="R29" i="1" s="1"/>
  <c r="Q33" i="1"/>
  <c r="R33" i="1" s="1"/>
  <c r="Q37" i="1"/>
  <c r="R37" i="1" s="1"/>
  <c r="Q40" i="1"/>
  <c r="R40" i="1" s="1"/>
  <c r="Q45" i="1"/>
  <c r="R45" i="1" s="1"/>
  <c r="Q48" i="1"/>
  <c r="R48" i="1" s="1"/>
  <c r="N178" i="1"/>
  <c r="R156" i="1" s="1"/>
  <c r="R154" i="1" l="1"/>
  <c r="R155" i="1" s="1"/>
  <c r="F178" i="1"/>
  <c r="H183" i="1"/>
  <c r="H182" i="1"/>
  <c r="H178" i="1"/>
  <c r="L179" i="1"/>
  <c r="L180" i="1" s="1"/>
  <c r="N179" i="1"/>
  <c r="N180" i="1" s="1"/>
  <c r="F179" i="1" l="1"/>
  <c r="F180" i="1" s="1"/>
  <c r="H184" i="1"/>
  <c r="H179" i="1"/>
  <c r="H180" i="1" s="1"/>
  <c r="J178" i="1"/>
  <c r="R178" i="1" l="1"/>
  <c r="J179" i="1"/>
  <c r="J180" i="1" s="1"/>
  <c r="J5" i="1" s="1"/>
  <c r="R179" i="1" l="1"/>
  <c r="R180" i="1" s="1"/>
  <c r="R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186"/>
          </rPr>
          <t>Nurodykite naujo PN numerį</t>
        </r>
      </text>
    </comment>
    <comment ref="D5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Nurodykite naujo PN datą</t>
        </r>
      </text>
    </comment>
  </commentList>
</comments>
</file>

<file path=xl/sharedStrings.xml><?xml version="1.0" encoding="utf-8"?>
<sst xmlns="http://schemas.openxmlformats.org/spreadsheetml/2006/main" count="584" uniqueCount="370">
  <si>
    <t>Sutarties pavadinimas:</t>
  </si>
  <si>
    <t>Antžeminių komunalinių atliekų surinkimo konteinerių aikštelių projektavimas,statyba ir/ar rekonstravimas</t>
  </si>
  <si>
    <t>Sutarties Nr.:</t>
  </si>
  <si>
    <t>22-2255</t>
  </si>
  <si>
    <t>Užsakovas:</t>
  </si>
  <si>
    <t>Panevėžio miesto savivaldybės administracija</t>
  </si>
  <si>
    <t>Rangovas:</t>
  </si>
  <si>
    <t>AB "Panevėžio statybos trestas"</t>
  </si>
  <si>
    <t>Sutarties pakeitimo nurodymas</t>
  </si>
  <si>
    <t xml:space="preserve"> </t>
  </si>
  <si>
    <t>Eil. Nr.</t>
  </si>
  <si>
    <t>Pozicijos</t>
  </si>
  <si>
    <t>Mato        vnt.</t>
  </si>
  <si>
    <t xml:space="preserve">Pagal pradinę sutartį </t>
  </si>
  <si>
    <t>Pagal sutartį ir pakeitimus neįvertinus šio PN</t>
  </si>
  <si>
    <t>Likutis pagal pateiktus aktus iki pakeitimo</t>
  </si>
  <si>
    <t>Sumažėjimas</t>
  </si>
  <si>
    <t>Padidėjimas</t>
  </si>
  <si>
    <t>Likutis įvertinus pakeitimo nurodymą</t>
  </si>
  <si>
    <t>Atsisakomi darbai*</t>
  </si>
  <si>
    <t>Nevykdomi darbai</t>
  </si>
  <si>
    <t>Kiekis</t>
  </si>
  <si>
    <t>Vnt. kaina be PVM, Eur</t>
  </si>
  <si>
    <t>Suma,                          Eur</t>
  </si>
  <si>
    <t>Suma, Eur</t>
  </si>
  <si>
    <t>22-2255: Antžeminių komunalinių atliekų surinkimo konteinerių aikštelių projektavimas,statyba ir/ar rekonstravimas</t>
  </si>
  <si>
    <t>1.</t>
  </si>
  <si>
    <t>Antžeminių konteinerių aikštelės</t>
  </si>
  <si>
    <t>1.1.</t>
  </si>
  <si>
    <t>Antžeminių konteinerių aikštelė A. Kisino g. 5, Panevėžys, Nr. 166</t>
  </si>
  <si>
    <t>Kompl.</t>
  </si>
  <si>
    <t>1.2.</t>
  </si>
  <si>
    <t>Antžeminių konteinerių aikštelė Ateities g. 26, Panevėžys, Nr. 43</t>
  </si>
  <si>
    <t>1.3.</t>
  </si>
  <si>
    <t>Antžeminių konteinerių aikštelė Beržų g. 47, Panevėžys, Nr. 69</t>
  </si>
  <si>
    <t>1.4.</t>
  </si>
  <si>
    <t>Antžeminių konteinerių aikštelė Beržų g. 55, Panevėžys, Nr. 68</t>
  </si>
  <si>
    <t>1.5.</t>
  </si>
  <si>
    <t>Antžeminių konteinerių aikštelė Dariaus ir Girėno g. 13, Panevėžys, Nr. 58</t>
  </si>
  <si>
    <t>1.6.</t>
  </si>
  <si>
    <t>Antžeminių konteinerių aikštelė Dariaus ir Girėno g. 16, Panevėžys, Nr. 57</t>
  </si>
  <si>
    <t>1.7.</t>
  </si>
  <si>
    <t>Antžeminių konteinerių aikštelė Kaštonų g./ Gražinos g., Panevėžys, Nr. 191</t>
  </si>
  <si>
    <t>1.8.</t>
  </si>
  <si>
    <t>Antžeminių konteinerių aikštelė Kniaudiškių g. 15, Panevėžys, Nr. 26</t>
  </si>
  <si>
    <t>1.9.</t>
  </si>
  <si>
    <t>Antžeminių konteinerių aikštelė Kranto g. 15, Panevėžys, Nr. 152</t>
  </si>
  <si>
    <t>1.10.</t>
  </si>
  <si>
    <t>Antžeminių konteinerių aikštelė Margirio g. 17, Panevėžys, Nr. 235</t>
  </si>
  <si>
    <t>1.11.</t>
  </si>
  <si>
    <t>Antžeminių konteinerių aikštelė Nendrės g. 3, Panevėžys, Nr. 4</t>
  </si>
  <si>
    <t>1.12.</t>
  </si>
  <si>
    <t>Antžeminių konteinerių aikštelė Nevėžio g. 40/ S. Kerbedžio g., Panevėžys, Nr. 107</t>
  </si>
  <si>
    <t>1.13.</t>
  </si>
  <si>
    <t>Antžeminių konteinerių aikštelė Parko g. 47, Panevėžys, Nr. 178</t>
  </si>
  <si>
    <t>1.14.</t>
  </si>
  <si>
    <t>Antžeminių konteinerių aikštelė Parko g. 97, Panevėžys, Nr. 46</t>
  </si>
  <si>
    <t>1.15.</t>
  </si>
  <si>
    <t>Antžeminių konteinerių aikštelė Raginėnų g. 11,/ S. Kerbedžio g. 11 Panevėžys, Nr. 105</t>
  </si>
  <si>
    <t>1.16.</t>
  </si>
  <si>
    <t>Antžeminių konteinerių aikštelė Rambyno g. 3, Panevėžys, Nr. 245</t>
  </si>
  <si>
    <t>1.17.</t>
  </si>
  <si>
    <t>Antžeminių konteinerių aikštelė Staniūnų g. 70, Panevėžys, Nr. 64</t>
  </si>
  <si>
    <t>1.18.</t>
  </si>
  <si>
    <t>Antžeminių konteinerių aikštelė Staniūnų g. 73, Panevėžys, Nr. 63</t>
  </si>
  <si>
    <t>1.19.</t>
  </si>
  <si>
    <t>Antžeminių konteinerių aikštelė Staniūnų g. 75, Panevėžys, Nr. 67</t>
  </si>
  <si>
    <t>1.20.</t>
  </si>
  <si>
    <t>Antžeminių konteinerių aikštelė Staniūnų g. 79, Panevėžys, Nr. 66</t>
  </si>
  <si>
    <t>1.21.</t>
  </si>
  <si>
    <t>Antžeminių konteinerių aikštelė J. Tilvyčio g. 61, Panevėžys, Nr. 10</t>
  </si>
  <si>
    <t>1.22.</t>
  </si>
  <si>
    <t>Antžeminių konteinerių aikštelė Vilties g. 47, Panevėžys, Nr. 108</t>
  </si>
  <si>
    <t>1.23.</t>
  </si>
  <si>
    <t>Antžeminių konteinerių aikštelė Žemaičių g. 4, Panevėžys, Nr. 71</t>
  </si>
  <si>
    <t>1.24.</t>
  </si>
  <si>
    <t>Antžeminių konteinerių aikštelė Žvaigždžių g. 20, Panevėžys, Nr. 27</t>
  </si>
  <si>
    <t>1.25.</t>
  </si>
  <si>
    <t>Antžeminių konteinerių aikštelė Beržų g. 41, Panevėžys, Nr. 70</t>
  </si>
  <si>
    <t>1.26.</t>
  </si>
  <si>
    <t>Antžeminių konteinerių aikštelė Dainavos g. 27, Panevėžys, Nr. 5</t>
  </si>
  <si>
    <t>1.27.</t>
  </si>
  <si>
    <t>Antžeminių konteinerių aikštelė Dariaus ir Girėno g. 28, Panevėžys, Nr. 60</t>
  </si>
  <si>
    <t>1.28.</t>
  </si>
  <si>
    <t>Antžeminių konteinerių aikštelė Durpyno g. 12, Panevėžys, Nr. 89</t>
  </si>
  <si>
    <t>1.29.</t>
  </si>
  <si>
    <t>Antžeminių konteinerių aikštelė F. Vaitkaus g. 5, Panevėžys, Nr. 37</t>
  </si>
  <si>
    <t>1.30.</t>
  </si>
  <si>
    <t>Antžeminių konteinerių aikštelė G. Petkevičaitės- Bitės g. 31, Panevėžys, Nr. 141</t>
  </si>
  <si>
    <t>1.31.</t>
  </si>
  <si>
    <t>Antžeminių konteinerių aikštelė J. Basanavičiaus g. 3, Panevėžys, Nr. 133</t>
  </si>
  <si>
    <t>1.32.</t>
  </si>
  <si>
    <t>Antžeminių konteinerių aikštelė Kanklių g. 7, Panevėžys, Nr. 228</t>
  </si>
  <si>
    <t>1.33.</t>
  </si>
  <si>
    <t>Antžeminių konteinerių aikštelė S. Kerbedžio g. 12, Panevėžys, Nr. 113</t>
  </si>
  <si>
    <t>1.34.</t>
  </si>
  <si>
    <t>Antžeminių konteinerių aikštelė Kniaudiškių g. 36, Panevėžys, Nr. 24</t>
  </si>
  <si>
    <t>1.35.</t>
  </si>
  <si>
    <t>Antžeminių konteinerių aikštelė Kniaudiškių g. 73, Panevėžys, Nr. 31</t>
  </si>
  <si>
    <t>1.36.</t>
  </si>
  <si>
    <t>Antžeminių konteinerių aikštelė Kniaudiškių g. 93, Panevėžys, Nr. 30</t>
  </si>
  <si>
    <t>1.37.</t>
  </si>
  <si>
    <t>Antžeminių konteinerių aikštelė Liepų al. 22, Panevėžys, Nr. 176</t>
  </si>
  <si>
    <t>1.38.</t>
  </si>
  <si>
    <t>Antžeminių konteinerių aikštelė Nevėžio g. 36, Panevėžys, Nr. 106</t>
  </si>
  <si>
    <t>1.39.</t>
  </si>
  <si>
    <t>Antžeminių konteinerių aikštelė Parko g. 35, Panevėžys, Nr. 48</t>
  </si>
  <si>
    <t>1.40.</t>
  </si>
  <si>
    <t>Antžeminių konteinerių aikštelė Projektuotojų g. 15/ Klaipėdos g. 99, Panevėžys, Nr. 28</t>
  </si>
  <si>
    <t>1.41.</t>
  </si>
  <si>
    <t>Antžeminių konteinerių aikštelė Staniūnų g. 72, Panevėžys, Nr. 65</t>
  </si>
  <si>
    <t>1.42.</t>
  </si>
  <si>
    <t>Antžeminių konteinerių aikštelė Statybininkų g. 4, Panevėžys, Nr. 52</t>
  </si>
  <si>
    <t>1.43.</t>
  </si>
  <si>
    <t>Antžeminių konteinerių aikštelė Statybininkų g. 20, Panevėžys, Nr. 53</t>
  </si>
  <si>
    <t>1.44.</t>
  </si>
  <si>
    <t>Antžeminių konteinerių aikštelė Statybininkų g. 26, Panevėžys, Nr. 54</t>
  </si>
  <si>
    <t>1.45.</t>
  </si>
  <si>
    <t>Antžeminių konteinerių aikštelė Stoties g. 49/ Prekybos g, Panevėžys, Nr. 103</t>
  </si>
  <si>
    <t>1.46.</t>
  </si>
  <si>
    <t>Antžeminių konteinerių aikštelė Švyturio g. 18, Panevėžys, Nr. 186</t>
  </si>
  <si>
    <t>1.47.</t>
  </si>
  <si>
    <t>Antžeminių konteinerių aikštelė Tulpių g. 30, Panevėžys, Nr. 182</t>
  </si>
  <si>
    <t>1.48.</t>
  </si>
  <si>
    <t>Antžeminių konteinerių aikštelė Velžio kelias 38, Panevėžys, Nr. 80</t>
  </si>
  <si>
    <t>1.49.</t>
  </si>
  <si>
    <t>Antžeminių konteinerių aikštelė Vilties g. 6, Panevėžys, Nr. 111</t>
  </si>
  <si>
    <t>1.50.</t>
  </si>
  <si>
    <t>Antžeminių konteinerių aikštelė Žemaičių g. 14, Panevėžys, Nr. 73</t>
  </si>
  <si>
    <t>1.51.</t>
  </si>
  <si>
    <t>Antžeminių konteinerių aikštelė Žemaičių g. 30/ Velžio kelias, Panevėžys, Nr. 149</t>
  </si>
  <si>
    <t>1.52.</t>
  </si>
  <si>
    <t>Antžeminių konteinerių aikštelė Žemaičių g. 45/ Velžio kelias, Panevėžys, Nr. 77</t>
  </si>
  <si>
    <t>1.53.</t>
  </si>
  <si>
    <t>Antžeminių konteinerių aikštelė Nemuno g. 15, Panevėžys, Nr. 1</t>
  </si>
  <si>
    <t>1.54.</t>
  </si>
  <si>
    <t>Antžeminių konteinerių aikštelė Danutės g./ Nemuno g. 11, Panevėžys, Nr. 150</t>
  </si>
  <si>
    <t>1.55.</t>
  </si>
  <si>
    <t>Antžeminių konteinerių aikštelė Dainavos g. 4, Panevėžys, Nr. 2</t>
  </si>
  <si>
    <t>1.56.</t>
  </si>
  <si>
    <t>Antžeminių konteinerių aikštelė Dainavos g. 12, Panevėžys, Nr. 3</t>
  </si>
  <si>
    <t>1.57.</t>
  </si>
  <si>
    <t>Antžeminių konteinerių aikštelė Dainavos g. 26, Panevėžys, Nr. 6</t>
  </si>
  <si>
    <t>1.58.</t>
  </si>
  <si>
    <t>Antžeminių konteinerių aikštelė Nemuno g. 23, Panevėžys, Nr. 7</t>
  </si>
  <si>
    <t>1.59.</t>
  </si>
  <si>
    <t>Antžeminių konteinerių aikštelė Margirio g. 3, Panevėžys, Nr. 9</t>
  </si>
  <si>
    <t>1.60.</t>
  </si>
  <si>
    <t>Antžeminių konteinerių aikštelė J. Tilvyčio g. 65, Panevėžys, Nr. 11</t>
  </si>
  <si>
    <t>1.61.</t>
  </si>
  <si>
    <t>Antžeminių konteinerių aikštelė Nemuno g. 31A, Panevėžys, Nr. 12</t>
  </si>
  <si>
    <t>1.62.</t>
  </si>
  <si>
    <t>Antžeminių konteinerių aikštelė Molainių g. 8A, Panevėžys, Nr. 13</t>
  </si>
  <si>
    <t>1.63.</t>
  </si>
  <si>
    <t>Antžeminių konteinerių aikštelė Molainių g. 48, Panevėžys, Nr. 14</t>
  </si>
  <si>
    <t>1.64.</t>
  </si>
  <si>
    <t>Antžeminių konteinerių aikštelė Molainių g. 50, Panevėžys, Nr. 15</t>
  </si>
  <si>
    <t>1.65.</t>
  </si>
  <si>
    <t>Antžeminių konteinerių aikštelė Molainių g. 68, Panevėžys, Nr. 16</t>
  </si>
  <si>
    <t>1.66.</t>
  </si>
  <si>
    <t>Antžeminių konteinerių aikštelė Molainių g. 84, Panevėžys, Nr. 17</t>
  </si>
  <si>
    <t>1.67.</t>
  </si>
  <si>
    <t>Antžeminių konteinerių aikštelė Molainių g. 100, Panevėžys, Nr. 18</t>
  </si>
  <si>
    <t>1.68.</t>
  </si>
  <si>
    <t>Antžeminių konteinerių aikštelė Projektuotojų g. 43, Panevėžys, Nr. 19</t>
  </si>
  <si>
    <t>1.69.</t>
  </si>
  <si>
    <t>Antžeminių konteinerių aikštelė Projektuotojų g. 18, Panevėžys, Nr. 20</t>
  </si>
  <si>
    <t>1.70.</t>
  </si>
  <si>
    <t>Antžeminių konteinerių aikštelė Projektuotojų g. 37, Panevėžys, Nr. 21</t>
  </si>
  <si>
    <t>1.71.</t>
  </si>
  <si>
    <t>Antžeminių konteinerių aikštelė Kniaudiškių g. 63, Panevėžys, Nr. 22</t>
  </si>
  <si>
    <t>1.72.</t>
  </si>
  <si>
    <t>Antžeminių konteinerių aikštelė Kniaudiškių g. 51, Panevėžys, Nr. 23</t>
  </si>
  <si>
    <t>1.73.</t>
  </si>
  <si>
    <t>Antžeminių konteinerių aikštelė Kniaudiškių g. 25, Panevėžys, Nr. 25</t>
  </si>
  <si>
    <t>1.74.</t>
  </si>
  <si>
    <t>Antžeminių konteinerių aikštelė Kniaudiškių g. 48, Panevėžys, Nr. 32</t>
  </si>
  <si>
    <t>1.75.</t>
  </si>
  <si>
    <t>Antžeminių konteinerių aikštelė Kniaudiškių g. 71, Panevėžys, Nr. 33</t>
  </si>
  <si>
    <t>1.76.</t>
  </si>
  <si>
    <t>Antžeminių konteinerių aikštelė Kosmonautų g. 3, Panevėžys, Nr. 35</t>
  </si>
  <si>
    <t>1.77.</t>
  </si>
  <si>
    <t>Antžeminių konteinerių aikštelė Klaipėdos g. 124, Panevėžys, Nr. 40</t>
  </si>
  <si>
    <t>1.78.</t>
  </si>
  <si>
    <t>Antžeminių konteinerių aikštelė Klaipėdos g. 134, Panevėžys, Nr. 41</t>
  </si>
  <si>
    <t>1.79.</t>
  </si>
  <si>
    <t>Antžeminių konteinerių aikštelė Ateities g. 6, Panevėžys, Nr. 42</t>
  </si>
  <si>
    <t>1.80.</t>
  </si>
  <si>
    <t>Antžeminių konteinerių aikštelė Ateities g. 40, Panevėžys, Nr. 44</t>
  </si>
  <si>
    <t>1.81.</t>
  </si>
  <si>
    <t>Antžeminių konteinerių aikštelė Parko g. 55, Panevėžys, Nr. 47</t>
  </si>
  <si>
    <t>1.82.</t>
  </si>
  <si>
    <t>Antžeminių konteinerių aikštelė Parko g. 27, Panevėžys, Nr. 50</t>
  </si>
  <si>
    <t>1.83.</t>
  </si>
  <si>
    <t>Antžeminių konteinerių aikštelė Statybininkų g. 58, Panevėžys, Nr. 56</t>
  </si>
  <si>
    <t>1.84.</t>
  </si>
  <si>
    <t>Antžeminių konteinerių aikštelė Dariaus ir Girėno g. 29, Panevėžys, Nr. 59</t>
  </si>
  <si>
    <t>1.85.</t>
  </si>
  <si>
    <t>Antžeminių konteinerių aikštelė Dariaus ir Girėno g. 39, Panevėžys, Nr. 61</t>
  </si>
  <si>
    <t>1.86.</t>
  </si>
  <si>
    <t>Antžeminių konteinerių aikštelė Žemaičių g. 21, Panevėžys, Nr. 72</t>
  </si>
  <si>
    <t>1.87.</t>
  </si>
  <si>
    <t>Antžeminių konteinerių aikštelė Aukštaičių g. 66, Panevėžys, Nr. 74</t>
  </si>
  <si>
    <t>1.88.</t>
  </si>
  <si>
    <t>Antžeminių konteinerių aikštelė Aukštaičių g. 76, Panevėžys, Nr. 75</t>
  </si>
  <si>
    <t>1.89.</t>
  </si>
  <si>
    <t>Antžeminių konteinerių aikštelė Beržų g. 35, Panevėžys, Nr. 78</t>
  </si>
  <si>
    <t>1.90.</t>
  </si>
  <si>
    <t>Antžeminių konteinerių aikštelė Srupio g. 49, Panevėžys, Nr. 81</t>
  </si>
  <si>
    <t>1.91.</t>
  </si>
  <si>
    <t>Antžeminių konteinerių aikštelė Beržų g. 17, Panevėžys, Nr. 82</t>
  </si>
  <si>
    <t>1.92.</t>
  </si>
  <si>
    <t>Antžeminių konteinerių aikštelė Ramygalos g.96/Beržų g., Panevėžys, Nr. 83</t>
  </si>
  <si>
    <t>1.93.</t>
  </si>
  <si>
    <t>Antžeminių konteinerių aikštelė Ramygalos g. 59, Panevėžys, Nr. 84</t>
  </si>
  <si>
    <t>1.94.</t>
  </si>
  <si>
    <t>Antžeminių konteinerių aikštelė Nemuno g. 5, Panevėžys, Nr. 87</t>
  </si>
  <si>
    <t>1.95.</t>
  </si>
  <si>
    <t>Antžeminių konteinerių aikštelė Ramygalos g. 63, Panevėžys, Nr. 88</t>
  </si>
  <si>
    <t>1.96.</t>
  </si>
  <si>
    <t>Antžeminių konteinerių aikštelė Ramygalos g. 82, Panevėžys, Nr. 90</t>
  </si>
  <si>
    <t>1.97.</t>
  </si>
  <si>
    <t>Antžeminių konteinerių aikštelė Tulpių kv. 3, Panevėžys, Nr. 96</t>
  </si>
  <si>
    <t>1.98.</t>
  </si>
  <si>
    <t>Antžeminių konteinerių aikštelė Tulpių kv. 2/ Parko g., Panevėžys, Nr. 97</t>
  </si>
  <si>
    <t>1.99.</t>
  </si>
  <si>
    <t>Antžeminių konteinerių aikštelė Parko g. 7, Panevėžys, Nr. 100</t>
  </si>
  <si>
    <t>1.100.</t>
  </si>
  <si>
    <t>Antžeminių konteinerių aikštelė Radviliškio g. 10, Panevėžys, Nr. 102</t>
  </si>
  <si>
    <t>1.101.</t>
  </si>
  <si>
    <t>Antžeminių konteinerių aikštelė Radviliškio g. 26, Panevėžys, Nr. 104</t>
  </si>
  <si>
    <t>1.102.</t>
  </si>
  <si>
    <t>Antžeminių konteinerių aikštelė Vilties g. 24, Panevėžys, Nr. 110</t>
  </si>
  <si>
    <t>1.103.</t>
  </si>
  <si>
    <t>Antžeminių konteinerių aikštelė Radastų g. 5A, Panevėžys, Nr. 114</t>
  </si>
  <si>
    <t>1.104.</t>
  </si>
  <si>
    <t>Antžeminių konteinerių aikštelė Smėlynės g. 51, Panevėžys, Nr. 118</t>
  </si>
  <si>
    <t>1.105.</t>
  </si>
  <si>
    <t>Antžeminių konteinerių aikštelė Liepų al. 7, Panevėžys, Nr. 119</t>
  </si>
  <si>
    <t>1.106.</t>
  </si>
  <si>
    <t>Antžeminių konteinerių aikštelė Nepriklausomybės a. 9, Panevėžys, Nr. 121</t>
  </si>
  <si>
    <t>1.107.</t>
  </si>
  <si>
    <t>Antžeminių konteinerių aikštelė Aldonos g. 7, Panevėžys, Nr. 122</t>
  </si>
  <si>
    <t>1.108.</t>
  </si>
  <si>
    <t>Antžeminių konteinerių aikštelė Nemuno g. 4, Panevėžys, Nr. 126</t>
  </si>
  <si>
    <t>1.109.</t>
  </si>
  <si>
    <t>Antžeminių konteinerių aikštelė Vilniaus g. 8, Panevėžys, Nr. 127</t>
  </si>
  <si>
    <t>1.110.</t>
  </si>
  <si>
    <t>Antžeminių konteinerių aikštelė Algirdo g. 48, Panevėžys, Nr. 128</t>
  </si>
  <si>
    <t>1.111.</t>
  </si>
  <si>
    <t>Antžeminių konteinerių aikštelė Marių g. 1, Panevėžys, Nr. 135</t>
  </si>
  <si>
    <t>1.112.</t>
  </si>
  <si>
    <t>Antžeminių konteinerių aikštelė Vysk. K. Paltaroko g. 15, Panevėžys, Nr. 137</t>
  </si>
  <si>
    <t>1.113.</t>
  </si>
  <si>
    <t>Antžeminių konteinerių aikštelė J. Zikaro g. 1/ Krekenavos g. 12, Panevėžys, Nr. 140</t>
  </si>
  <si>
    <t>1.114.</t>
  </si>
  <si>
    <t>Antžeminių konteinerių aikštelė Nemuno g. 34/ J. Zikaro g. 43, Panevėžys, Nr. 142</t>
  </si>
  <si>
    <t>1.115.</t>
  </si>
  <si>
    <t>Antžeminių konteinerių aikštelė J. Tilvyčio g. 42/ J. Žemgulio g., Panevėžys, Nr. 145</t>
  </si>
  <si>
    <t>1.116.</t>
  </si>
  <si>
    <t>Antžeminių konteinerių aikštelė Klaipėdos g. 25, Panevėžys, Nr. 147</t>
  </si>
  <si>
    <t>1.117.</t>
  </si>
  <si>
    <t>Antžeminių konteinerių aikštelė Klaipėdos g. 31, Panevėžys, Nr. 148</t>
  </si>
  <si>
    <t>1.118.</t>
  </si>
  <si>
    <t>Antžeminių konteinerių aikštelė Ramygalos g. 15, Panevėžys, Nr. 151</t>
  </si>
  <si>
    <t>1.119.</t>
  </si>
  <si>
    <t>Antžeminių konteinerių aikštelė Š. Mero g. prie Respublikos g. 9, Panevėžys, Nr. 155</t>
  </si>
  <si>
    <t>1.120.</t>
  </si>
  <si>
    <t>Antžeminių konteinerių aikštelė Algirdo g. 21, Panevėžys, Nr. 157</t>
  </si>
  <si>
    <t>1.121.</t>
  </si>
  <si>
    <t>Antžeminių konteinerių aikštelė Ukmergės g. 9, Panevėžys, Nr. 158</t>
  </si>
  <si>
    <t>1.122.</t>
  </si>
  <si>
    <t>Antžeminių konteinerių aikštelė Elektros g. 6/ J. Basanavičiaus g. 2, Panevėžys, Nr. 159</t>
  </si>
  <si>
    <t>1.123.</t>
  </si>
  <si>
    <t>Antžeminių konteinerių aikštelė S. Kerbedžio g. 34, Panevėžys, Nr. 165</t>
  </si>
  <si>
    <t>1.124.</t>
  </si>
  <si>
    <t>Antžeminių konteinerių aikštelė Laisvės a. 25, Panevėžys, Nr. 167</t>
  </si>
  <si>
    <t>1.125.</t>
  </si>
  <si>
    <t>Antžeminių konteinerių aikštelė A. Smetonos g. 25, Panevėžys, Nr. 168</t>
  </si>
  <si>
    <t>1.126.</t>
  </si>
  <si>
    <t>Antžeminių konteinerių aikštelė Klaipėdos g. 34, Panevėžys, Nr. 170</t>
  </si>
  <si>
    <t>1.127.</t>
  </si>
  <si>
    <t>Antžeminių konteinerių aikštelė Respublikos g. 37,33, Panevėžys, Nr. 171</t>
  </si>
  <si>
    <t>1.128.</t>
  </si>
  <si>
    <t>Antžeminių konteinerių aikštelė Marijonų g. 37, Panevėžys, Nr. 172</t>
  </si>
  <si>
    <t>1.129.</t>
  </si>
  <si>
    <t>Antžeminių konteinerių aikštelė Dariaus ir Girėno g. 5, Panevėžys, Nr. 201</t>
  </si>
  <si>
    <t>1.130.</t>
  </si>
  <si>
    <t>Antžeminių konteinerių aikštelė Statybininkų g. 17, Panevėžys, Nr. 202</t>
  </si>
  <si>
    <t>1.131.</t>
  </si>
  <si>
    <t>Antžeminių konteinerių aikštelė Respublikos g. 68, Panevėžys, Nr. 205</t>
  </si>
  <si>
    <t>1.132.</t>
  </si>
  <si>
    <t>Antžeminių konteinerių aikštelė Kniaudiškių g. 26, Panevėžys, Nr. 216</t>
  </si>
  <si>
    <t>1.133.</t>
  </si>
  <si>
    <t>Antžeminių konteinerių aikštelė Margių g. 61, Panevėžys, Nr. 222</t>
  </si>
  <si>
    <t>1.134.</t>
  </si>
  <si>
    <t>Antžeminių konteinerių aikštelė Kniaudiškių g. 41, Panevėžys, Nr. 240</t>
  </si>
  <si>
    <t>1.135.</t>
  </si>
  <si>
    <t>Antžeminių konteinerių aikštelė Vilniaus g. 55, Panevėžys, Nr. 243</t>
  </si>
  <si>
    <t>1.136.</t>
  </si>
  <si>
    <t>Antžeminių konteinerių aikštelė Laisvės a.1/ Kranto g. 2, Panevėžys, Nr. 247</t>
  </si>
  <si>
    <t>1.137.</t>
  </si>
  <si>
    <t>Antžeminių konteinerių aikštelė A. Smetonos g. 17, Panevėžys, Nr. 248</t>
  </si>
  <si>
    <t>1.138.</t>
  </si>
  <si>
    <t>Antžeminių konteinerių aikštelė T. Moigio g., Panevėžys, Nr. 249</t>
  </si>
  <si>
    <t>1.139.</t>
  </si>
  <si>
    <t>Antžeminių konteinerių aikštelė A. Mackevičiaus g. 10, Panevėžys, Nr. 250</t>
  </si>
  <si>
    <t>1.140.</t>
  </si>
  <si>
    <t>Antžeminių konteinerių aikštelė Kniaudiškių g. 85, Panevėžys, Nr. 258</t>
  </si>
  <si>
    <t>1.141.</t>
  </si>
  <si>
    <t>Antžeminių konteinerių aikštelė Molainių g. 76, Panevėžys, Nr. 259</t>
  </si>
  <si>
    <t>1.142.</t>
  </si>
  <si>
    <t>Antžeminių konteinerių aikštelė Molainių g. 90, Panevėžys, Nr. 260</t>
  </si>
  <si>
    <t>1.143.</t>
  </si>
  <si>
    <t>Antžeminių konteinerių aikštelė Molainių g. 104, Panevėžys, Nr. 261</t>
  </si>
  <si>
    <t>Viso (Antžeminių konteinerių aikštelės)</t>
  </si>
  <si>
    <t>VISO DARBAMS</t>
  </si>
  <si>
    <t>Užsakovo rezervas ir sutaupymai</t>
  </si>
  <si>
    <t>Užsakovo rezervas pagal sutartį</t>
  </si>
  <si>
    <t>2.</t>
  </si>
  <si>
    <t>PAPILDOMI DARBAI</t>
  </si>
  <si>
    <t>2.1.</t>
  </si>
  <si>
    <t>Pakeitimų nurodymas PN-1 (2020-06-02)</t>
  </si>
  <si>
    <t xml:space="preserve"> Papildomi darbai</t>
  </si>
  <si>
    <t>Vasario  16-osios g. 10 (aikštelės Nr.161)</t>
  </si>
  <si>
    <t>kompl</t>
  </si>
  <si>
    <t>M.Tiškevičiaus/Skaistakalnio g. (aikštelės Nr.117)</t>
  </si>
  <si>
    <t>Gegutės g. 3 (aikštelės Nr.153)</t>
  </si>
  <si>
    <t>Artojų g. 3 (aikštelės Nr.143)</t>
  </si>
  <si>
    <t>Seinų g. 16 (aikštelės Nr.183)</t>
  </si>
  <si>
    <t>Beržų g. 31/Lakštingalų g. (aikštelės Nr.79)</t>
  </si>
  <si>
    <t>Sodų g. 50  (aikštelės Nr.125)</t>
  </si>
  <si>
    <t>Marijonų g. 29  (aikštelės Nr.115)</t>
  </si>
  <si>
    <t>Savitiškio g. 21  (aikštelės Nr.45)</t>
  </si>
  <si>
    <t>Parko g. 39  (aikštelės Nr.49)</t>
  </si>
  <si>
    <t>Statybininkų g., Žaros turgelis  (aikštelės Nr.55)</t>
  </si>
  <si>
    <t>Aukštaičių g. 87  (aikštelės Nr.76)</t>
  </si>
  <si>
    <t>Smėlynės g. 55  (aikštelės Nr. 109)</t>
  </si>
  <si>
    <t>Viso ( Papildomi darbai)</t>
  </si>
  <si>
    <t>Viso (Pakeitimų nurodymas PN-1 (2020-06-02))</t>
  </si>
  <si>
    <t>Viso (PAPILDOMI DARBAI)</t>
  </si>
  <si>
    <t>VISO (be PVM)</t>
  </si>
  <si>
    <t>PVM</t>
  </si>
  <si>
    <t>VISO su PVM</t>
  </si>
  <si>
    <t>Įvertinus šį PN</t>
  </si>
  <si>
    <t>Suma, eurais be PVM</t>
  </si>
  <si>
    <t>Atliekamų darbų vertė iki šio PN</t>
  </si>
  <si>
    <t>Atliekamų darbų vertė įvertinus šį PN</t>
  </si>
  <si>
    <t>Likusi nepanaudotų lėšų suma (su "+" ženklu)/viršijanti lėšų suma (su "-" ženklu)</t>
  </si>
  <si>
    <t>Inžinierius</t>
  </si>
  <si>
    <t>Rangovas</t>
  </si>
  <si>
    <t>(Vardas, Pavardė, Pareigos)</t>
  </si>
  <si>
    <t xml:space="preserve">            </t>
  </si>
  <si>
    <t xml:space="preserve">             (Vardas, Pavardė, Pareigos)</t>
  </si>
  <si>
    <t xml:space="preserve">             (Parašas, Data)</t>
  </si>
  <si>
    <t xml:space="preserve">                             </t>
  </si>
  <si>
    <t xml:space="preserve"> (Parašas, Data)</t>
  </si>
  <si>
    <t>Užsakovas</t>
  </si>
  <si>
    <t>Papildomi darbai</t>
  </si>
  <si>
    <t>Papildomų darbų</t>
  </si>
  <si>
    <t>Vnt. kaina,                     Eur</t>
  </si>
  <si>
    <t xml:space="preserve">Galimi papildomų darbų apibrėžimai: </t>
  </si>
  <si>
    <r>
      <rPr>
        <sz val="11"/>
        <color rgb="FF000000"/>
        <rFont val="Calibri"/>
        <family val="2"/>
        <charset val="186"/>
      </rPr>
      <t xml:space="preserve">* - </t>
    </r>
    <r>
      <rPr>
        <b/>
        <sz val="11"/>
        <color rgb="FF000000"/>
        <rFont val="Calibri"/>
        <family val="2"/>
        <charset val="186"/>
      </rPr>
      <t>nauji darbai, nenumatyti sutartyje</t>
    </r>
    <r>
      <rPr>
        <sz val="11"/>
        <color rgb="FF000000"/>
        <rFont val="Calibri"/>
        <family val="2"/>
        <charset val="186"/>
      </rPr>
      <t xml:space="preserve"> – šie darbai yra sutartyje nenumatyti, tačiau statybos sutarties sąlygos leidžia įsigyti šiuos darbus. Jie gali būti apmokami iš sutaupytų sutarties lėšų, nedidinant esamos statybos darbų sutarties vertės;</t>
    </r>
  </si>
  <si>
    <r>
      <rPr>
        <sz val="11"/>
        <color rgb="FF000000"/>
        <rFont val="Calibri"/>
        <family val="2"/>
        <charset val="186"/>
      </rPr>
      <t xml:space="preserve">** - </t>
    </r>
    <r>
      <rPr>
        <b/>
        <sz val="11"/>
        <color rgb="FF000000"/>
        <rFont val="Calibri"/>
        <family val="2"/>
        <charset val="186"/>
      </rPr>
      <t>keičiami darbai/ medžiagos</t>
    </r>
    <r>
      <rPr>
        <sz val="11"/>
        <color rgb="FF000000"/>
        <rFont val="Calibri"/>
        <family val="2"/>
        <charset val="186"/>
      </rPr>
      <t xml:space="preserve"> – vieni darbai/medžiagos yra keičiami kitais darbais/ medžiagomis. </t>
    </r>
  </si>
  <si>
    <r>
      <rPr>
        <sz val="11"/>
        <color rgb="FF000000"/>
        <rFont val="Calibri"/>
        <family val="2"/>
        <charset val="186"/>
      </rPr>
      <t xml:space="preserve">*** -  </t>
    </r>
    <r>
      <rPr>
        <b/>
        <sz val="11"/>
        <color rgb="FF000000"/>
        <rFont val="Calibri"/>
        <family val="2"/>
        <charset val="186"/>
      </rPr>
      <t>kadastriniai darbai</t>
    </r>
    <r>
      <rPr>
        <sz val="11"/>
        <color rgb="FF000000"/>
        <rFont val="Calibri"/>
        <family val="2"/>
        <charset val="186"/>
      </rPr>
      <t xml:space="preserve"> – šie darbai atsiranda po kadastrinių matavimų. Jie gali didina sutartines pozicijų vertes, papildomi darbai atsiradę po kadastrinių matavimų gali būti apmokami iš sutaupytų sutarties lėšų .</t>
    </r>
  </si>
  <si>
    <t>Antžeminė konteinerių aikštelė Ramygalos g. 116, Panevėžyje Nr. 92</t>
  </si>
  <si>
    <t>Antžeminė konteinerių aikštelė 2.3. Venslaviškio g. 11, Panevėžyje Nr. 136</t>
  </si>
  <si>
    <t>Antžeminė konteinerių aikštelė 2.4. Pilėnų g. 47, Panevėžyje Nr. 62</t>
  </si>
  <si>
    <t>Antžeminė konteinerių aikštelė Ramygalos g. 110, Panevėžyje Nr. 91</t>
  </si>
  <si>
    <t>Antžeminė konteinerių aikštelė Kniaudiškių g. 111, Panevėžyje Nr.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</si>
</sst>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/d/yyyy"/>
    <numFmt numFmtId="165" formatCode="#,##0.00&quot; Lt&quot;"/>
  </numFmts>
  <fonts count="19" x14ac:knownFonts="1">
    <font>
      <sz val="11"/>
      <color rgb="FF000000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b/>
      <sz val="14"/>
      <color rgb="FF0066CC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333399"/>
      <name val="Times New Roman"/>
      <family val="1"/>
      <charset val="186"/>
    </font>
    <font>
      <b/>
      <sz val="11"/>
      <color rgb="FF333399"/>
      <name val="Times New Roman"/>
      <family val="1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1"/>
    </font>
    <font>
      <b/>
      <sz val="9"/>
      <color rgb="FF000000"/>
      <name val="Tahoma"/>
      <family val="2"/>
      <charset val="186"/>
    </font>
    <font>
      <b/>
      <sz val="9"/>
      <color rgb="FF000000"/>
      <name val="Tahoma"/>
      <family val="2"/>
    </font>
    <font>
      <b/>
      <sz val="11"/>
      <color rgb="FF000000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  <fill>
      <patternFill patternType="solid">
        <fgColor rgb="FFFFCC99"/>
        <bgColor rgb="FFC0C0C0"/>
      </patternFill>
    </fill>
    <fill>
      <patternFill patternType="solid">
        <fgColor rgb="FFFF8080"/>
        <bgColor rgb="FFFF99CC"/>
      </patternFill>
    </fill>
    <fill>
      <patternFill patternType="solid">
        <fgColor rgb="FF99CCFF"/>
        <bgColor rgb="FFCCCCFF"/>
      </patternFill>
    </fill>
    <fill>
      <patternFill patternType="solid">
        <fgColor rgb="FFFFFFCC"/>
        <bgColor rgb="FFFFFFFF"/>
      </patternFill>
    </fill>
  </fills>
  <borders count="3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128">
    <xf numFmtId="0" fontId="0" fillId="0" borderId="0" xfId="0"/>
    <xf numFmtId="0" fontId="3" fillId="2" borderId="1" xfId="0" applyFont="1" applyFill="1" applyBorder="1" applyAlignment="1" applyProtection="1">
      <alignment vertical="center"/>
      <protection locked="0"/>
    </xf>
    <xf numFmtId="164" fontId="3" fillId="2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2" fontId="1" fillId="3" borderId="2" xfId="0" applyNumberFormat="1" applyFont="1" applyFill="1" applyBorder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7" fillId="6" borderId="18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left" vertical="center" wrapText="1"/>
    </xf>
    <xf numFmtId="0" fontId="7" fillId="6" borderId="5" xfId="1" applyFont="1" applyFill="1" applyBorder="1" applyAlignment="1">
      <alignment horizontal="left" vertical="center" wrapText="1"/>
    </xf>
    <xf numFmtId="2" fontId="7" fillId="6" borderId="5" xfId="1" applyNumberFormat="1" applyFont="1" applyFill="1" applyBorder="1" applyAlignment="1">
      <alignment horizontal="left" vertical="center" wrapText="1"/>
    </xf>
    <xf numFmtId="4" fontId="7" fillId="6" borderId="5" xfId="1" applyNumberFormat="1" applyFont="1" applyFill="1" applyBorder="1" applyAlignment="1">
      <alignment horizontal="left" vertical="center" wrapText="1"/>
    </xf>
    <xf numFmtId="4" fontId="7" fillId="6" borderId="6" xfId="1" applyNumberFormat="1" applyFont="1" applyFill="1" applyBorder="1" applyAlignment="1">
      <alignment horizontal="left" vertical="center" wrapText="1"/>
    </xf>
    <xf numFmtId="4" fontId="7" fillId="6" borderId="9" xfId="1" applyNumberFormat="1" applyFont="1" applyFill="1" applyBorder="1" applyAlignment="1">
      <alignment horizontal="left" vertical="center" wrapText="1"/>
    </xf>
    <xf numFmtId="0" fontId="9" fillId="0" borderId="10" xfId="1" applyFont="1" applyBorder="1" applyAlignment="1">
      <alignment horizontal="center" vertical="center"/>
    </xf>
    <xf numFmtId="0" fontId="9" fillId="0" borderId="19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center" vertical="center" wrapText="1"/>
    </xf>
    <xf numFmtId="10" fontId="9" fillId="0" borderId="11" xfId="1" applyNumberFormat="1" applyFont="1" applyBorder="1" applyAlignment="1">
      <alignment horizontal="right" vertical="center" wrapText="1"/>
    </xf>
    <xf numFmtId="4" fontId="9" fillId="0" borderId="11" xfId="1" applyNumberFormat="1" applyFont="1" applyBorder="1" applyAlignment="1">
      <alignment horizontal="right" vertical="center" wrapText="1"/>
    </xf>
    <xf numFmtId="10" fontId="9" fillId="4" borderId="11" xfId="1" applyNumberFormat="1" applyFont="1" applyFill="1" applyBorder="1" applyAlignment="1" applyProtection="1">
      <alignment horizontal="right" vertical="center" wrapText="1"/>
      <protection locked="0"/>
    </xf>
    <xf numFmtId="4" fontId="9" fillId="4" borderId="11" xfId="1" applyNumberFormat="1" applyFont="1" applyFill="1" applyBorder="1" applyAlignment="1">
      <alignment horizontal="right" vertical="center" wrapText="1"/>
    </xf>
    <xf numFmtId="10" fontId="10" fillId="3" borderId="11" xfId="0" applyNumberFormat="1" applyFont="1" applyFill="1" applyBorder="1" applyAlignment="1">
      <alignment horizontal="right" vertical="center"/>
    </xf>
    <xf numFmtId="4" fontId="10" fillId="3" borderId="20" xfId="0" applyNumberFormat="1" applyFont="1" applyFill="1" applyBorder="1" applyAlignment="1">
      <alignment horizontal="right" vertical="center"/>
    </xf>
    <xf numFmtId="10" fontId="11" fillId="0" borderId="11" xfId="1" applyNumberFormat="1" applyFont="1" applyBorder="1" applyAlignment="1">
      <alignment horizontal="right" vertical="center" wrapText="1"/>
    </xf>
    <xf numFmtId="4" fontId="11" fillId="0" borderId="11" xfId="1" applyNumberFormat="1" applyFont="1" applyBorder="1" applyAlignment="1" applyProtection="1">
      <alignment horizontal="right" vertical="center" wrapText="1"/>
      <protection locked="0"/>
    </xf>
    <xf numFmtId="10" fontId="11" fillId="3" borderId="11" xfId="0" applyNumberFormat="1" applyFont="1" applyFill="1" applyBorder="1" applyAlignment="1">
      <alignment horizontal="right" vertical="center"/>
    </xf>
    <xf numFmtId="4" fontId="11" fillId="3" borderId="20" xfId="0" applyNumberFormat="1" applyFont="1" applyFill="1" applyBorder="1" applyAlignment="1">
      <alignment horizontal="right" vertical="center"/>
    </xf>
    <xf numFmtId="0" fontId="8" fillId="0" borderId="21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left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right" vertical="center" wrapText="1"/>
    </xf>
    <xf numFmtId="4" fontId="8" fillId="0" borderId="22" xfId="1" applyNumberFormat="1" applyFont="1" applyBorder="1" applyAlignment="1">
      <alignment horizontal="right" vertical="center" wrapText="1"/>
    </xf>
    <xf numFmtId="0" fontId="8" fillId="4" borderId="22" xfId="1" applyFont="1" applyFill="1" applyBorder="1" applyAlignment="1">
      <alignment horizontal="right" vertical="center" wrapText="1"/>
    </xf>
    <xf numFmtId="4" fontId="8" fillId="4" borderId="22" xfId="1" applyNumberFormat="1" applyFont="1" applyFill="1" applyBorder="1" applyAlignment="1">
      <alignment horizontal="right" vertical="center" wrapText="1"/>
    </xf>
    <xf numFmtId="0" fontId="1" fillId="3" borderId="22" xfId="0" applyFont="1" applyFill="1" applyBorder="1" applyAlignment="1">
      <alignment horizontal="right" vertical="center"/>
    </xf>
    <xf numFmtId="4" fontId="1" fillId="3" borderId="23" xfId="0" applyNumberFormat="1" applyFont="1" applyFill="1" applyBorder="1" applyAlignment="1">
      <alignment horizontal="right" vertical="center"/>
    </xf>
    <xf numFmtId="0" fontId="12" fillId="0" borderId="24" xfId="1" applyFont="1" applyBorder="1" applyAlignment="1">
      <alignment horizontal="right" vertical="center" wrapText="1"/>
    </xf>
    <xf numFmtId="4" fontId="12" fillId="0" borderId="22" xfId="1" applyNumberFormat="1" applyFont="1" applyBorder="1" applyAlignment="1">
      <alignment horizontal="right" vertical="center" wrapText="1"/>
    </xf>
    <xf numFmtId="0" fontId="12" fillId="0" borderId="22" xfId="1" applyFont="1" applyBorder="1" applyAlignment="1">
      <alignment horizontal="right" vertical="center" wrapText="1"/>
    </xf>
    <xf numFmtId="0" fontId="12" fillId="3" borderId="22" xfId="0" applyFont="1" applyFill="1" applyBorder="1" applyAlignment="1">
      <alignment horizontal="right" vertical="center"/>
    </xf>
    <xf numFmtId="4" fontId="12" fillId="3" borderId="23" xfId="0" applyNumberFormat="1" applyFont="1" applyFill="1" applyBorder="1" applyAlignment="1">
      <alignment horizontal="right" vertical="center"/>
    </xf>
    <xf numFmtId="0" fontId="5" fillId="0" borderId="3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right" vertical="center" wrapText="1"/>
    </xf>
    <xf numFmtId="4" fontId="13" fillId="0" borderId="4" xfId="1" applyNumberFormat="1" applyFont="1" applyBorder="1" applyAlignment="1">
      <alignment horizontal="right" vertical="center" wrapText="1"/>
    </xf>
    <xf numFmtId="4" fontId="8" fillId="0" borderId="4" xfId="1" applyNumberFormat="1" applyFont="1" applyBorder="1" applyAlignment="1">
      <alignment horizontal="right" vertical="center" wrapText="1"/>
    </xf>
    <xf numFmtId="0" fontId="8" fillId="4" borderId="4" xfId="1" applyFont="1" applyFill="1" applyBorder="1" applyAlignment="1">
      <alignment horizontal="right" vertical="center" wrapText="1"/>
    </xf>
    <xf numFmtId="4" fontId="8" fillId="4" borderId="4" xfId="1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0" fontId="12" fillId="0" borderId="26" xfId="1" applyFont="1" applyBorder="1" applyAlignment="1">
      <alignment horizontal="right" vertical="center" wrapText="1"/>
    </xf>
    <xf numFmtId="4" fontId="12" fillId="0" borderId="4" xfId="1" applyNumberFormat="1" applyFont="1" applyBorder="1" applyAlignment="1">
      <alignment horizontal="right" vertical="center" wrapText="1"/>
    </xf>
    <xf numFmtId="0" fontId="12" fillId="0" borderId="4" xfId="1" applyFont="1" applyBorder="1" applyAlignment="1">
      <alignment horizontal="right" vertical="center" wrapText="1"/>
    </xf>
    <xf numFmtId="0" fontId="12" fillId="3" borderId="4" xfId="0" applyFont="1" applyFill="1" applyBorder="1" applyAlignment="1">
      <alignment horizontal="right" vertical="center"/>
    </xf>
    <xf numFmtId="4" fontId="12" fillId="3" borderId="25" xfId="0" applyNumberFormat="1" applyFont="1" applyFill="1" applyBorder="1" applyAlignment="1">
      <alignment horizontal="right" vertical="center"/>
    </xf>
    <xf numFmtId="4" fontId="13" fillId="0" borderId="4" xfId="1" applyNumberFormat="1" applyFont="1" applyBorder="1" applyAlignment="1">
      <alignment vertical="center" wrapText="1"/>
    </xf>
    <xf numFmtId="0" fontId="8" fillId="2" borderId="3" xfId="0" applyFont="1" applyFill="1" applyBorder="1" applyAlignment="1" applyProtection="1">
      <alignment vertical="center"/>
      <protection locked="0"/>
    </xf>
    <xf numFmtId="0" fontId="8" fillId="2" borderId="25" xfId="0" applyFont="1" applyFill="1" applyBorder="1" applyAlignment="1" applyProtection="1">
      <alignment vertical="center"/>
      <protection locked="0"/>
    </xf>
    <xf numFmtId="0" fontId="8" fillId="0" borderId="3" xfId="1" applyFont="1" applyBorder="1" applyAlignment="1">
      <alignment horizontal="right" vertical="center" wrapText="1"/>
    </xf>
    <xf numFmtId="4" fontId="8" fillId="0" borderId="25" xfId="1" applyNumberFormat="1" applyFont="1" applyBorder="1" applyAlignment="1">
      <alignment horizontal="right"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 wrapText="1"/>
    </xf>
    <xf numFmtId="0" fontId="15" fillId="0" borderId="0" xfId="0" applyFont="1"/>
    <xf numFmtId="0" fontId="0" fillId="0" borderId="27" xfId="0" applyBorder="1"/>
    <xf numFmtId="0" fontId="0" fillId="0" borderId="28" xfId="0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5" fillId="5" borderId="3" xfId="1" applyFont="1" applyFill="1" applyBorder="1" applyAlignment="1">
      <alignment horizontal="left" vertical="center"/>
    </xf>
    <xf numFmtId="0" fontId="8" fillId="5" borderId="26" xfId="1" applyFont="1" applyFill="1" applyBorder="1" applyAlignment="1">
      <alignment horizontal="left" vertical="center"/>
    </xf>
    <xf numFmtId="0" fontId="5" fillId="5" borderId="26" xfId="1" applyFont="1" applyFill="1" applyBorder="1" applyAlignment="1">
      <alignment horizontal="left" vertical="center"/>
    </xf>
    <xf numFmtId="0" fontId="8" fillId="5" borderId="25" xfId="1" applyFont="1" applyFill="1" applyBorder="1" applyAlignment="1">
      <alignment horizontal="left" vertical="center"/>
    </xf>
    <xf numFmtId="49" fontId="9" fillId="0" borderId="10" xfId="1" applyNumberFormat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left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10" fontId="9" fillId="0" borderId="11" xfId="1" applyNumberFormat="1" applyFont="1" applyBorder="1" applyAlignment="1" applyProtection="1">
      <alignment horizontal="right" vertical="center" wrapText="1"/>
      <protection locked="0"/>
    </xf>
    <xf numFmtId="2" fontId="9" fillId="0" borderId="11" xfId="1" applyNumberFormat="1" applyFont="1" applyBorder="1" applyAlignment="1" applyProtection="1">
      <alignment horizontal="right" vertical="center" wrapText="1"/>
      <protection locked="0"/>
    </xf>
    <xf numFmtId="2" fontId="9" fillId="0" borderId="20" xfId="1" applyNumberFormat="1" applyFont="1" applyBorder="1" applyAlignment="1">
      <alignment horizontal="right" vertical="center" wrapText="1"/>
    </xf>
    <xf numFmtId="0" fontId="8" fillId="0" borderId="14" xfId="1" applyFont="1" applyBorder="1" applyAlignment="1" applyProtection="1">
      <alignment horizontal="center" vertical="center" wrapText="1"/>
      <protection locked="0"/>
    </xf>
    <xf numFmtId="0" fontId="8" fillId="0" borderId="2" xfId="1" applyFont="1" applyBorder="1" applyAlignment="1" applyProtection="1">
      <alignment horizontal="left" vertical="center" wrapText="1"/>
      <protection locked="0"/>
    </xf>
    <xf numFmtId="0" fontId="8" fillId="0" borderId="2" xfId="1" applyFont="1" applyBorder="1" applyAlignment="1" applyProtection="1">
      <alignment horizontal="center" vertical="center" wrapText="1"/>
      <protection locked="0"/>
    </xf>
    <xf numFmtId="2" fontId="8" fillId="0" borderId="2" xfId="1" applyNumberFormat="1" applyFont="1" applyBorder="1" applyAlignment="1" applyProtection="1">
      <alignment horizontal="right" vertical="center" wrapText="1"/>
      <protection locked="0"/>
    </xf>
    <xf numFmtId="165" fontId="8" fillId="0" borderId="2" xfId="1" applyNumberFormat="1" applyFont="1" applyBorder="1" applyAlignment="1" applyProtection="1">
      <alignment horizontal="right" vertical="center" wrapText="1"/>
      <protection locked="0"/>
    </xf>
    <xf numFmtId="2" fontId="13" fillId="0" borderId="29" xfId="1" applyNumberFormat="1" applyFont="1" applyBorder="1" applyAlignment="1">
      <alignment vertical="center" wrapText="1"/>
    </xf>
    <xf numFmtId="49" fontId="9" fillId="0" borderId="30" xfId="1" applyNumberFormat="1" applyFont="1" applyBorder="1" applyAlignment="1" applyProtection="1">
      <alignment horizontal="center" vertical="center"/>
      <protection locked="0"/>
    </xf>
    <xf numFmtId="0" fontId="9" fillId="0" borderId="31" xfId="1" applyFont="1" applyBorder="1" applyAlignment="1" applyProtection="1">
      <alignment horizontal="left" vertical="center" wrapText="1"/>
      <protection locked="0"/>
    </xf>
    <xf numFmtId="0" fontId="9" fillId="0" borderId="31" xfId="1" applyFont="1" applyBorder="1" applyAlignment="1" applyProtection="1">
      <alignment horizontal="center" vertical="center" wrapText="1"/>
      <protection locked="0"/>
    </xf>
    <xf numFmtId="10" fontId="9" fillId="0" borderId="31" xfId="1" applyNumberFormat="1" applyFont="1" applyBorder="1" applyAlignment="1" applyProtection="1">
      <alignment horizontal="right" vertical="center" wrapText="1"/>
      <protection locked="0"/>
    </xf>
    <xf numFmtId="2" fontId="9" fillId="0" borderId="31" xfId="1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5" borderId="17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 applyProtection="1">
      <alignment vertical="center"/>
      <protection locked="0"/>
    </xf>
    <xf numFmtId="2" fontId="14" fillId="0" borderId="17" xfId="1" applyNumberFormat="1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</cellXfs>
  <cellStyles count="2">
    <cellStyle name="Excel Built-in Normal" xfId="1" xr:uid="{00000000-0005-0000-0000-000000000000}"/>
    <cellStyle name="Įprastas" xfId="0" builtinId="0"/>
  </cellStyles>
  <dxfs count="1">
    <dxf>
      <font>
        <sz val="11"/>
        <color rgb="FFFF0000"/>
        <name val="Calibri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438150</xdr:colOff>
      <xdr:row>32</xdr:row>
      <xdr:rowOff>104775</xdr:rowOff>
    </xdr:to>
    <xdr:sp macro="" textlink="">
      <xdr:nvSpPr>
        <xdr:cNvPr id="1028" name="_x0000_t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438150</xdr:colOff>
      <xdr:row>32</xdr:row>
      <xdr:rowOff>104775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438150</xdr:colOff>
      <xdr:row>32</xdr:row>
      <xdr:rowOff>104775</xdr:rowOff>
    </xdr:to>
    <xdr:sp macro="" textlink="">
      <xdr:nvSpPr>
        <xdr:cNvPr id="1029" name="_x0000_t202" hidden="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438150</xdr:colOff>
      <xdr:row>32</xdr:row>
      <xdr:rowOff>104775</xdr:rowOff>
    </xdr:to>
    <xdr:sp macro="" textlink="">
      <xdr:nvSpPr>
        <xdr:cNvPr id="2" name="_x0000_t202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403860</xdr:colOff>
      <xdr:row>26</xdr:row>
      <xdr:rowOff>22860</xdr:rowOff>
    </xdr:to>
    <xdr:sp macro="" textlink="">
      <xdr:nvSpPr>
        <xdr:cNvPr id="3" name="_x0000_t202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403860</xdr:colOff>
      <xdr:row>26</xdr:row>
      <xdr:rowOff>22860</xdr:rowOff>
    </xdr:to>
    <xdr:sp macro="" textlink="">
      <xdr:nvSpPr>
        <xdr:cNvPr id="4" name="_x0000_t202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9"/>
  <sheetViews>
    <sheetView tabSelected="1" zoomScale="93" zoomScaleNormal="93" workbookViewId="0">
      <pane xSplit="3" ySplit="9" topLeftCell="D152" activePane="bottomRight" state="frozen"/>
      <selection pane="topRight" activeCell="D1" sqref="D1"/>
      <selection pane="bottomLeft" activeCell="A10" sqref="A10"/>
      <selection pane="bottomRight" activeCell="C5" sqref="C5"/>
    </sheetView>
  </sheetViews>
  <sheetFormatPr defaultColWidth="9" defaultRowHeight="14.4" x14ac:dyDescent="0.3"/>
  <cols>
    <col min="1" max="1" width="8.44140625" customWidth="1"/>
    <col min="2" max="2" width="34.6640625" customWidth="1"/>
    <col min="4" max="4" width="14.5546875" customWidth="1"/>
    <col min="5" max="5" width="16.88671875" customWidth="1"/>
    <col min="6" max="6" width="21.6640625" customWidth="1"/>
    <col min="7" max="7" width="9.33203125" customWidth="1"/>
    <col min="8" max="8" width="21.6640625" customWidth="1"/>
    <col min="9" max="9" width="9.33203125" customWidth="1"/>
    <col min="10" max="10" width="21.6640625" customWidth="1"/>
    <col min="11" max="11" width="9.33203125" hidden="1" customWidth="1"/>
    <col min="12" max="12" width="21.6640625" hidden="1" customWidth="1"/>
    <col min="13" max="13" width="9.33203125" customWidth="1"/>
    <col min="14" max="14" width="21.6640625" customWidth="1"/>
    <col min="15" max="15" width="11.6640625" customWidth="1"/>
    <col min="16" max="16" width="21.6640625" customWidth="1"/>
    <col min="17" max="17" width="11.6640625" customWidth="1"/>
    <col min="18" max="18" width="21.6640625" customWidth="1"/>
    <col min="19" max="19" width="9" hidden="1"/>
  </cols>
  <sheetData>
    <row r="1" spans="1:19" x14ac:dyDescent="0.3">
      <c r="A1" s="107" t="s">
        <v>0</v>
      </c>
      <c r="B1" s="107"/>
      <c r="C1" s="107" t="s">
        <v>1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S1">
        <v>2339</v>
      </c>
    </row>
    <row r="2" spans="1:19" x14ac:dyDescent="0.3">
      <c r="A2" s="107" t="s">
        <v>2</v>
      </c>
      <c r="B2" s="107"/>
      <c r="C2" s="107" t="s">
        <v>3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S2">
        <v>1002156</v>
      </c>
    </row>
    <row r="3" spans="1:19" x14ac:dyDescent="0.3">
      <c r="A3" s="107" t="s">
        <v>4</v>
      </c>
      <c r="B3" s="107"/>
      <c r="C3" s="107" t="s">
        <v>5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S3">
        <v>142</v>
      </c>
    </row>
    <row r="4" spans="1:19" x14ac:dyDescent="0.3">
      <c r="A4" s="107" t="s">
        <v>6</v>
      </c>
      <c r="B4" s="107"/>
      <c r="C4" s="107" t="s">
        <v>7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S4">
        <v>169</v>
      </c>
    </row>
    <row r="5" spans="1:19" ht="17.399999999999999" x14ac:dyDescent="0.3">
      <c r="A5" s="112" t="s">
        <v>8</v>
      </c>
      <c r="B5" s="112"/>
      <c r="C5" s="1">
        <v>9</v>
      </c>
      <c r="D5" s="2">
        <v>45106</v>
      </c>
      <c r="E5" s="3"/>
      <c r="F5" s="3"/>
      <c r="G5" s="3"/>
      <c r="H5" s="3"/>
      <c r="I5" t="s">
        <v>9</v>
      </c>
      <c r="J5" s="4">
        <f>J180</f>
        <v>147952.22000000105</v>
      </c>
      <c r="K5" t="s">
        <v>9</v>
      </c>
      <c r="L5" t="s">
        <v>9</v>
      </c>
      <c r="M5" s="5" t="s">
        <v>9</v>
      </c>
      <c r="N5" s="5" t="s">
        <v>9</v>
      </c>
      <c r="O5" t="s">
        <v>9</v>
      </c>
      <c r="R5" s="4">
        <f>R180+ROUND(SumaPapildomi*(1+21/100),2)</f>
        <v>129384.74000000102</v>
      </c>
    </row>
    <row r="6" spans="1:19" ht="15" customHeight="1" x14ac:dyDescent="0.3">
      <c r="A6" s="113" t="s">
        <v>10</v>
      </c>
      <c r="B6" s="114" t="s">
        <v>11</v>
      </c>
      <c r="C6" s="115" t="s">
        <v>12</v>
      </c>
      <c r="D6" s="116" t="s">
        <v>13</v>
      </c>
      <c r="E6" s="116"/>
      <c r="F6" s="116"/>
      <c r="G6" s="117" t="s">
        <v>14</v>
      </c>
      <c r="H6" s="117"/>
      <c r="I6" s="118" t="s">
        <v>15</v>
      </c>
      <c r="J6" s="118"/>
      <c r="K6" s="6" t="s">
        <v>16</v>
      </c>
      <c r="L6" s="7"/>
      <c r="M6" s="8"/>
      <c r="N6" s="9"/>
      <c r="O6" s="121" t="s">
        <v>17</v>
      </c>
      <c r="P6" s="121"/>
      <c r="Q6" s="108" t="s">
        <v>18</v>
      </c>
      <c r="R6" s="108"/>
    </row>
    <row r="7" spans="1:19" ht="15" customHeight="1" x14ac:dyDescent="0.3">
      <c r="A7" s="113"/>
      <c r="B7" s="114"/>
      <c r="C7" s="115"/>
      <c r="D7" s="116"/>
      <c r="E7" s="116"/>
      <c r="F7" s="116"/>
      <c r="G7" s="117"/>
      <c r="H7" s="117"/>
      <c r="I7" s="118"/>
      <c r="J7" s="118"/>
      <c r="K7" s="109" t="s">
        <v>19</v>
      </c>
      <c r="L7" s="109"/>
      <c r="M7" s="110" t="s">
        <v>20</v>
      </c>
      <c r="N7" s="110"/>
      <c r="O7" s="121"/>
      <c r="P7" s="121"/>
      <c r="Q7" s="108"/>
      <c r="R7" s="108"/>
    </row>
    <row r="8" spans="1:19" ht="27.6" x14ac:dyDescent="0.3">
      <c r="A8" s="113"/>
      <c r="B8" s="114"/>
      <c r="C8" s="115"/>
      <c r="D8" s="10" t="s">
        <v>21</v>
      </c>
      <c r="E8" s="11" t="s">
        <v>22</v>
      </c>
      <c r="F8" s="12" t="s">
        <v>23</v>
      </c>
      <c r="G8" s="13" t="s">
        <v>21</v>
      </c>
      <c r="H8" s="14" t="s">
        <v>23</v>
      </c>
      <c r="I8" s="15" t="s">
        <v>21</v>
      </c>
      <c r="J8" s="16" t="s">
        <v>24</v>
      </c>
      <c r="K8" s="17" t="s">
        <v>21</v>
      </c>
      <c r="L8" s="18" t="s">
        <v>24</v>
      </c>
      <c r="M8" s="19" t="s">
        <v>21</v>
      </c>
      <c r="N8" s="18" t="s">
        <v>24</v>
      </c>
      <c r="O8" s="20" t="s">
        <v>21</v>
      </c>
      <c r="P8" s="21" t="s">
        <v>24</v>
      </c>
      <c r="Q8" s="22" t="s">
        <v>21</v>
      </c>
      <c r="R8" s="23" t="s">
        <v>24</v>
      </c>
    </row>
    <row r="9" spans="1:19" ht="15.75" customHeight="1" x14ac:dyDescent="0.3">
      <c r="A9" s="111" t="s">
        <v>25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</row>
    <row r="10" spans="1:19" x14ac:dyDescent="0.3">
      <c r="A10" s="24" t="s">
        <v>26</v>
      </c>
      <c r="B10" s="25" t="s">
        <v>27</v>
      </c>
      <c r="C10" s="26"/>
      <c r="D10" s="27"/>
      <c r="E10" s="28"/>
      <c r="F10" s="28"/>
      <c r="G10" s="28"/>
      <c r="H10" s="28"/>
      <c r="I10" s="28"/>
      <c r="J10" s="29"/>
      <c r="K10" s="30"/>
      <c r="L10" s="28"/>
      <c r="M10" s="28"/>
      <c r="N10" s="28"/>
      <c r="O10" s="28"/>
      <c r="P10" s="28"/>
      <c r="Q10" s="28"/>
      <c r="R10" s="29"/>
      <c r="S10">
        <v>25053</v>
      </c>
    </row>
    <row r="11" spans="1:19" ht="26.4" x14ac:dyDescent="0.3">
      <c r="A11" s="31" t="s">
        <v>28</v>
      </c>
      <c r="B11" s="32" t="s">
        <v>29</v>
      </c>
      <c r="C11" s="33" t="s">
        <v>30</v>
      </c>
      <c r="D11" s="34">
        <v>1</v>
      </c>
      <c r="E11" s="35">
        <v>3138.97</v>
      </c>
      <c r="F11" s="35">
        <f t="shared" ref="F11:F42" si="0">ROUND(E11*D11,2)</f>
        <v>3138.97</v>
      </c>
      <c r="G11" s="36">
        <v>1</v>
      </c>
      <c r="H11" s="37">
        <f t="shared" ref="H11:H42" si="1">ROUND(G11*E11,2)</f>
        <v>3138.97</v>
      </c>
      <c r="I11" s="38">
        <v>9.0233420599999906E-2</v>
      </c>
      <c r="J11" s="39">
        <v>283.24</v>
      </c>
      <c r="K11" s="40">
        <f t="shared" ref="K11:K42" si="2">ROUND(L11/E11,10)</f>
        <v>0</v>
      </c>
      <c r="L11" s="41"/>
      <c r="M11" s="40">
        <f t="shared" ref="M11:M42" si="3">ROUND(N11/E11,10)</f>
        <v>9.0233420499999994E-2</v>
      </c>
      <c r="N11" s="41">
        <v>283.24</v>
      </c>
      <c r="O11" s="40">
        <f t="shared" ref="O11:O42" si="4">ROUND(P11/E11,10)</f>
        <v>0</v>
      </c>
      <c r="P11" s="41"/>
      <c r="Q11" s="42">
        <f t="shared" ref="Q11:Q42" si="5">I11-K11-M11+O11</f>
        <v>9.9999911129522445E-11</v>
      </c>
      <c r="R11" s="43">
        <f t="shared" ref="R11:R42" si="6">ROUND(Q11*E11,2)</f>
        <v>0</v>
      </c>
      <c r="S11">
        <v>129408</v>
      </c>
    </row>
    <row r="12" spans="1:19" ht="26.4" x14ac:dyDescent="0.3">
      <c r="A12" s="31" t="s">
        <v>31</v>
      </c>
      <c r="B12" s="32" t="s">
        <v>32</v>
      </c>
      <c r="C12" s="33" t="s">
        <v>30</v>
      </c>
      <c r="D12" s="34">
        <v>1</v>
      </c>
      <c r="E12" s="35">
        <v>4053.6</v>
      </c>
      <c r="F12" s="35">
        <f t="shared" si="0"/>
        <v>4053.6</v>
      </c>
      <c r="G12" s="36">
        <v>1</v>
      </c>
      <c r="H12" s="37">
        <f t="shared" si="1"/>
        <v>4053.6</v>
      </c>
      <c r="I12" s="38">
        <v>0.1633955003</v>
      </c>
      <c r="J12" s="39">
        <v>662.34</v>
      </c>
      <c r="K12" s="40">
        <f t="shared" si="2"/>
        <v>0</v>
      </c>
      <c r="L12" s="41"/>
      <c r="M12" s="40">
        <f t="shared" si="3"/>
        <v>0.11208308660000001</v>
      </c>
      <c r="N12" s="41">
        <v>454.34</v>
      </c>
      <c r="O12" s="40">
        <f t="shared" si="4"/>
        <v>0.1918640221</v>
      </c>
      <c r="P12" s="41">
        <v>777.74</v>
      </c>
      <c r="Q12" s="42">
        <f t="shared" si="5"/>
        <v>0.24317643579999998</v>
      </c>
      <c r="R12" s="43">
        <f t="shared" si="6"/>
        <v>985.74</v>
      </c>
      <c r="S12">
        <v>129409</v>
      </c>
    </row>
    <row r="13" spans="1:19" ht="26.4" x14ac:dyDescent="0.3">
      <c r="A13" s="31" t="s">
        <v>33</v>
      </c>
      <c r="B13" s="32" t="s">
        <v>34</v>
      </c>
      <c r="C13" s="33" t="s">
        <v>30</v>
      </c>
      <c r="D13" s="34">
        <v>1</v>
      </c>
      <c r="E13" s="35">
        <v>4330.6899999999996</v>
      </c>
      <c r="F13" s="35">
        <f t="shared" si="0"/>
        <v>4330.6899999999996</v>
      </c>
      <c r="G13" s="36">
        <v>1</v>
      </c>
      <c r="H13" s="37">
        <f t="shared" si="1"/>
        <v>4330.6899999999996</v>
      </c>
      <c r="I13" s="38">
        <v>9.0101115499999995E-2</v>
      </c>
      <c r="J13" s="39">
        <v>390.2</v>
      </c>
      <c r="K13" s="40">
        <f t="shared" si="2"/>
        <v>0</v>
      </c>
      <c r="L13" s="41"/>
      <c r="M13" s="40">
        <f t="shared" si="3"/>
        <v>9.0101115499999995E-2</v>
      </c>
      <c r="N13" s="41">
        <v>390.2</v>
      </c>
      <c r="O13" s="40">
        <f t="shared" si="4"/>
        <v>0.25471229760000003</v>
      </c>
      <c r="P13" s="41">
        <v>1103.08</v>
      </c>
      <c r="Q13" s="42">
        <f t="shared" si="5"/>
        <v>0.25471229760000003</v>
      </c>
      <c r="R13" s="43">
        <f t="shared" si="6"/>
        <v>1103.08</v>
      </c>
      <c r="S13">
        <v>129410</v>
      </c>
    </row>
    <row r="14" spans="1:19" ht="26.4" x14ac:dyDescent="0.3">
      <c r="A14" s="31" t="s">
        <v>35</v>
      </c>
      <c r="B14" s="32" t="s">
        <v>36</v>
      </c>
      <c r="C14" s="33" t="s">
        <v>30</v>
      </c>
      <c r="D14" s="34">
        <v>1</v>
      </c>
      <c r="E14" s="35">
        <v>4982.28</v>
      </c>
      <c r="F14" s="35">
        <f t="shared" si="0"/>
        <v>4982.28</v>
      </c>
      <c r="G14" s="36">
        <v>1</v>
      </c>
      <c r="H14" s="37">
        <f t="shared" si="1"/>
        <v>4982.28</v>
      </c>
      <c r="I14" s="38">
        <v>8.5027336800000006E-2</v>
      </c>
      <c r="J14" s="39">
        <v>423.63</v>
      </c>
      <c r="K14" s="40">
        <f t="shared" si="2"/>
        <v>0</v>
      </c>
      <c r="L14" s="41"/>
      <c r="M14" s="40">
        <f t="shared" si="3"/>
        <v>8.50273369E-2</v>
      </c>
      <c r="N14" s="41">
        <v>423.63</v>
      </c>
      <c r="O14" s="40">
        <f t="shared" si="4"/>
        <v>0.19769864400000001</v>
      </c>
      <c r="P14" s="41">
        <v>984.99</v>
      </c>
      <c r="Q14" s="42">
        <f t="shared" si="5"/>
        <v>0.19769864390000003</v>
      </c>
      <c r="R14" s="43">
        <f t="shared" si="6"/>
        <v>984.99</v>
      </c>
      <c r="S14">
        <v>129411</v>
      </c>
    </row>
    <row r="15" spans="1:19" ht="26.4" x14ac:dyDescent="0.3">
      <c r="A15" s="31" t="s">
        <v>37</v>
      </c>
      <c r="B15" s="32" t="s">
        <v>38</v>
      </c>
      <c r="C15" s="33" t="s">
        <v>30</v>
      </c>
      <c r="D15" s="34">
        <v>1</v>
      </c>
      <c r="E15" s="35">
        <v>4054.24</v>
      </c>
      <c r="F15" s="35">
        <f t="shared" si="0"/>
        <v>4054.24</v>
      </c>
      <c r="G15" s="36">
        <v>1</v>
      </c>
      <c r="H15" s="37">
        <f t="shared" si="1"/>
        <v>4054.24</v>
      </c>
      <c r="I15" s="38">
        <v>9.4126149399999998E-2</v>
      </c>
      <c r="J15" s="39">
        <v>381.61</v>
      </c>
      <c r="K15" s="40">
        <f t="shared" si="2"/>
        <v>0</v>
      </c>
      <c r="L15" s="41"/>
      <c r="M15" s="40">
        <f t="shared" si="3"/>
        <v>9.4126149399999998E-2</v>
      </c>
      <c r="N15" s="41">
        <v>381.61</v>
      </c>
      <c r="O15" s="40">
        <f t="shared" si="4"/>
        <v>8.5683136699999995E-2</v>
      </c>
      <c r="P15" s="41">
        <v>347.38</v>
      </c>
      <c r="Q15" s="42">
        <f t="shared" si="5"/>
        <v>8.5683136699999995E-2</v>
      </c>
      <c r="R15" s="43">
        <f t="shared" si="6"/>
        <v>347.38</v>
      </c>
      <c r="S15">
        <v>129412</v>
      </c>
    </row>
    <row r="16" spans="1:19" ht="26.4" x14ac:dyDescent="0.3">
      <c r="A16" s="31" t="s">
        <v>39</v>
      </c>
      <c r="B16" s="32" t="s">
        <v>40</v>
      </c>
      <c r="C16" s="33" t="s">
        <v>30</v>
      </c>
      <c r="D16" s="34">
        <v>1</v>
      </c>
      <c r="E16" s="35">
        <v>3280.73</v>
      </c>
      <c r="F16" s="35">
        <f t="shared" si="0"/>
        <v>3280.73</v>
      </c>
      <c r="G16" s="36">
        <v>1</v>
      </c>
      <c r="H16" s="37">
        <f t="shared" si="1"/>
        <v>3280.73</v>
      </c>
      <c r="I16" s="38">
        <v>9.83226294E-2</v>
      </c>
      <c r="J16" s="39">
        <v>322.57</v>
      </c>
      <c r="K16" s="40">
        <f t="shared" si="2"/>
        <v>0</v>
      </c>
      <c r="L16" s="41"/>
      <c r="M16" s="40">
        <f t="shared" si="3"/>
        <v>9.83226294E-2</v>
      </c>
      <c r="N16" s="41">
        <v>322.57</v>
      </c>
      <c r="O16" s="40">
        <f t="shared" si="4"/>
        <v>0.19999207490000001</v>
      </c>
      <c r="P16" s="41">
        <v>656.12</v>
      </c>
      <c r="Q16" s="42">
        <f t="shared" si="5"/>
        <v>0.19999207490000001</v>
      </c>
      <c r="R16" s="43">
        <f t="shared" si="6"/>
        <v>656.12</v>
      </c>
      <c r="S16">
        <v>129413</v>
      </c>
    </row>
    <row r="17" spans="1:19" ht="26.4" x14ac:dyDescent="0.3">
      <c r="A17" s="31" t="s">
        <v>41</v>
      </c>
      <c r="B17" s="32" t="s">
        <v>42</v>
      </c>
      <c r="C17" s="33" t="s">
        <v>30</v>
      </c>
      <c r="D17" s="34">
        <v>1</v>
      </c>
      <c r="E17" s="35">
        <v>3863.53</v>
      </c>
      <c r="F17" s="35">
        <f t="shared" si="0"/>
        <v>3863.53</v>
      </c>
      <c r="G17" s="36">
        <v>1</v>
      </c>
      <c r="H17" s="37">
        <f t="shared" si="1"/>
        <v>3863.53</v>
      </c>
      <c r="I17" s="38">
        <v>0</v>
      </c>
      <c r="J17" s="39">
        <v>0</v>
      </c>
      <c r="K17" s="40">
        <f t="shared" si="2"/>
        <v>0</v>
      </c>
      <c r="L17" s="41"/>
      <c r="M17" s="40">
        <f t="shared" si="3"/>
        <v>0</v>
      </c>
      <c r="N17" s="41"/>
      <c r="O17" s="40">
        <f t="shared" si="4"/>
        <v>0.28929761129999998</v>
      </c>
      <c r="P17" s="41">
        <v>1117.71</v>
      </c>
      <c r="Q17" s="42">
        <f t="shared" si="5"/>
        <v>0.28929761129999998</v>
      </c>
      <c r="R17" s="43">
        <f t="shared" si="6"/>
        <v>1117.71</v>
      </c>
      <c r="S17">
        <v>129414</v>
      </c>
    </row>
    <row r="18" spans="1:19" ht="26.4" x14ac:dyDescent="0.3">
      <c r="A18" s="31" t="s">
        <v>43</v>
      </c>
      <c r="B18" s="32" t="s">
        <v>44</v>
      </c>
      <c r="C18" s="33" t="s">
        <v>30</v>
      </c>
      <c r="D18" s="34">
        <v>1</v>
      </c>
      <c r="E18" s="35">
        <v>4418.66</v>
      </c>
      <c r="F18" s="35">
        <f t="shared" si="0"/>
        <v>4418.66</v>
      </c>
      <c r="G18" s="36">
        <v>1</v>
      </c>
      <c r="H18" s="37">
        <f t="shared" si="1"/>
        <v>4418.66</v>
      </c>
      <c r="I18" s="38">
        <v>8.93189338E-2</v>
      </c>
      <c r="J18" s="39">
        <v>394.67</v>
      </c>
      <c r="K18" s="40">
        <f t="shared" si="2"/>
        <v>0</v>
      </c>
      <c r="L18" s="41"/>
      <c r="M18" s="40">
        <f t="shared" si="3"/>
        <v>8.93189338E-2</v>
      </c>
      <c r="N18" s="41">
        <v>394.67</v>
      </c>
      <c r="O18" s="40">
        <f t="shared" si="4"/>
        <v>0</v>
      </c>
      <c r="P18" s="41"/>
      <c r="Q18" s="42">
        <f t="shared" si="5"/>
        <v>0</v>
      </c>
      <c r="R18" s="43">
        <f t="shared" si="6"/>
        <v>0</v>
      </c>
      <c r="S18">
        <v>129415</v>
      </c>
    </row>
    <row r="19" spans="1:19" ht="26.4" x14ac:dyDescent="0.3">
      <c r="A19" s="31" t="s">
        <v>45</v>
      </c>
      <c r="B19" s="32" t="s">
        <v>46</v>
      </c>
      <c r="C19" s="33" t="s">
        <v>30</v>
      </c>
      <c r="D19" s="34">
        <v>1</v>
      </c>
      <c r="E19" s="35">
        <v>2758.78</v>
      </c>
      <c r="F19" s="35">
        <f t="shared" si="0"/>
        <v>2758.78</v>
      </c>
      <c r="G19" s="36">
        <v>1</v>
      </c>
      <c r="H19" s="37">
        <f t="shared" si="1"/>
        <v>2758.78</v>
      </c>
      <c r="I19" s="38">
        <v>8.6353388000000003E-2</v>
      </c>
      <c r="J19" s="39">
        <v>238.23</v>
      </c>
      <c r="K19" s="40">
        <f t="shared" si="2"/>
        <v>0</v>
      </c>
      <c r="L19" s="41"/>
      <c r="M19" s="40">
        <f t="shared" si="3"/>
        <v>8.6353388099999998E-2</v>
      </c>
      <c r="N19" s="41">
        <v>238.23</v>
      </c>
      <c r="O19" s="40">
        <f t="shared" si="4"/>
        <v>4.1703216600000002E-2</v>
      </c>
      <c r="P19" s="41">
        <v>115.05</v>
      </c>
      <c r="Q19" s="42">
        <f t="shared" si="5"/>
        <v>4.1703216500000008E-2</v>
      </c>
      <c r="R19" s="43">
        <f t="shared" si="6"/>
        <v>115.05</v>
      </c>
      <c r="S19">
        <v>129416</v>
      </c>
    </row>
    <row r="20" spans="1:19" ht="26.4" x14ac:dyDescent="0.3">
      <c r="A20" s="31" t="s">
        <v>47</v>
      </c>
      <c r="B20" s="32" t="s">
        <v>48</v>
      </c>
      <c r="C20" s="33" t="s">
        <v>30</v>
      </c>
      <c r="D20" s="34">
        <v>1</v>
      </c>
      <c r="E20" s="35">
        <v>3671.24</v>
      </c>
      <c r="F20" s="35">
        <f t="shared" si="0"/>
        <v>3671.24</v>
      </c>
      <c r="G20" s="36">
        <v>1</v>
      </c>
      <c r="H20" s="37">
        <f t="shared" si="1"/>
        <v>3671.24</v>
      </c>
      <c r="I20" s="38">
        <v>8.44156197E-2</v>
      </c>
      <c r="J20" s="39">
        <v>309.91000000000003</v>
      </c>
      <c r="K20" s="40">
        <f t="shared" si="2"/>
        <v>0</v>
      </c>
      <c r="L20" s="41"/>
      <c r="M20" s="40">
        <f t="shared" si="3"/>
        <v>8.4415619799999994E-2</v>
      </c>
      <c r="N20" s="41">
        <v>309.91000000000003</v>
      </c>
      <c r="O20" s="40">
        <f t="shared" si="4"/>
        <v>0</v>
      </c>
      <c r="P20" s="41"/>
      <c r="Q20" s="42">
        <f t="shared" si="5"/>
        <v>-9.9999994396249292E-11</v>
      </c>
      <c r="R20" s="43">
        <f t="shared" si="6"/>
        <v>0</v>
      </c>
      <c r="S20">
        <v>129417</v>
      </c>
    </row>
    <row r="21" spans="1:19" ht="26.4" x14ac:dyDescent="0.3">
      <c r="A21" s="31" t="s">
        <v>49</v>
      </c>
      <c r="B21" s="32" t="s">
        <v>50</v>
      </c>
      <c r="C21" s="33" t="s">
        <v>30</v>
      </c>
      <c r="D21" s="34">
        <v>1</v>
      </c>
      <c r="E21" s="35">
        <v>3677.98</v>
      </c>
      <c r="F21" s="35">
        <f t="shared" si="0"/>
        <v>3677.98</v>
      </c>
      <c r="G21" s="36">
        <v>1</v>
      </c>
      <c r="H21" s="37">
        <f t="shared" si="1"/>
        <v>3677.98</v>
      </c>
      <c r="I21" s="38">
        <v>9.5984752500000103E-2</v>
      </c>
      <c r="J21" s="39">
        <v>353.03</v>
      </c>
      <c r="K21" s="40">
        <f t="shared" si="2"/>
        <v>0</v>
      </c>
      <c r="L21" s="41"/>
      <c r="M21" s="40">
        <f t="shared" si="3"/>
        <v>9.5984752500000006E-2</v>
      </c>
      <c r="N21" s="41">
        <v>353.03</v>
      </c>
      <c r="O21" s="40">
        <f t="shared" si="4"/>
        <v>0</v>
      </c>
      <c r="P21" s="41"/>
      <c r="Q21" s="42">
        <f t="shared" si="5"/>
        <v>9.7144514654701197E-17</v>
      </c>
      <c r="R21" s="43">
        <f t="shared" si="6"/>
        <v>0</v>
      </c>
      <c r="S21">
        <v>129418</v>
      </c>
    </row>
    <row r="22" spans="1:19" ht="26.4" x14ac:dyDescent="0.3">
      <c r="A22" s="31" t="s">
        <v>51</v>
      </c>
      <c r="B22" s="32" t="s">
        <v>52</v>
      </c>
      <c r="C22" s="33" t="s">
        <v>30</v>
      </c>
      <c r="D22" s="34">
        <v>1</v>
      </c>
      <c r="E22" s="35">
        <v>3191.53</v>
      </c>
      <c r="F22" s="35">
        <f t="shared" si="0"/>
        <v>3191.53</v>
      </c>
      <c r="G22" s="36">
        <v>1</v>
      </c>
      <c r="H22" s="37">
        <f t="shared" si="1"/>
        <v>3191.53</v>
      </c>
      <c r="I22" s="38">
        <v>0.10352401510000001</v>
      </c>
      <c r="J22" s="39">
        <v>330.4</v>
      </c>
      <c r="K22" s="40">
        <f t="shared" si="2"/>
        <v>0</v>
      </c>
      <c r="L22" s="41"/>
      <c r="M22" s="40">
        <f t="shared" si="3"/>
        <v>0.10352401510000001</v>
      </c>
      <c r="N22" s="41">
        <v>330.4</v>
      </c>
      <c r="O22" s="40">
        <f t="shared" si="4"/>
        <v>0</v>
      </c>
      <c r="P22" s="41"/>
      <c r="Q22" s="42">
        <f t="shared" si="5"/>
        <v>0</v>
      </c>
      <c r="R22" s="43">
        <f t="shared" si="6"/>
        <v>0</v>
      </c>
      <c r="S22">
        <v>129419</v>
      </c>
    </row>
    <row r="23" spans="1:19" ht="26.4" x14ac:dyDescent="0.3">
      <c r="A23" s="31" t="s">
        <v>53</v>
      </c>
      <c r="B23" s="32" t="s">
        <v>54</v>
      </c>
      <c r="C23" s="33" t="s">
        <v>30</v>
      </c>
      <c r="D23" s="34">
        <v>1</v>
      </c>
      <c r="E23" s="35">
        <v>4000.08</v>
      </c>
      <c r="F23" s="35">
        <f t="shared" si="0"/>
        <v>4000.08</v>
      </c>
      <c r="G23" s="36">
        <v>1</v>
      </c>
      <c r="H23" s="37">
        <f t="shared" si="1"/>
        <v>4000.08</v>
      </c>
      <c r="I23" s="38">
        <v>9.6700566000000002E-2</v>
      </c>
      <c r="J23" s="39">
        <v>386.81</v>
      </c>
      <c r="K23" s="40">
        <f t="shared" si="2"/>
        <v>0</v>
      </c>
      <c r="L23" s="41"/>
      <c r="M23" s="40">
        <f t="shared" si="3"/>
        <v>9.6700566000000002E-2</v>
      </c>
      <c r="N23" s="41">
        <v>386.81</v>
      </c>
      <c r="O23" s="40">
        <f t="shared" si="4"/>
        <v>7.30635387E-2</v>
      </c>
      <c r="P23" s="41">
        <v>292.26</v>
      </c>
      <c r="Q23" s="42">
        <f t="shared" si="5"/>
        <v>7.30635387E-2</v>
      </c>
      <c r="R23" s="43">
        <f t="shared" si="6"/>
        <v>292.26</v>
      </c>
      <c r="S23">
        <v>129420</v>
      </c>
    </row>
    <row r="24" spans="1:19" ht="26.4" x14ac:dyDescent="0.3">
      <c r="A24" s="31" t="s">
        <v>55</v>
      </c>
      <c r="B24" s="32" t="s">
        <v>56</v>
      </c>
      <c r="C24" s="33" t="s">
        <v>30</v>
      </c>
      <c r="D24" s="34">
        <v>1</v>
      </c>
      <c r="E24" s="35">
        <v>4391.79</v>
      </c>
      <c r="F24" s="35">
        <f t="shared" si="0"/>
        <v>4391.79</v>
      </c>
      <c r="G24" s="36">
        <v>1</v>
      </c>
      <c r="H24" s="37">
        <f t="shared" si="1"/>
        <v>4391.79</v>
      </c>
      <c r="I24" s="38">
        <v>0.1071203313</v>
      </c>
      <c r="J24" s="39">
        <v>470.45</v>
      </c>
      <c r="K24" s="40">
        <f t="shared" si="2"/>
        <v>0</v>
      </c>
      <c r="L24" s="41"/>
      <c r="M24" s="40">
        <f t="shared" si="3"/>
        <v>0.1071203313</v>
      </c>
      <c r="N24" s="41">
        <v>470.45</v>
      </c>
      <c r="O24" s="40">
        <f t="shared" si="4"/>
        <v>0.28290059410000001</v>
      </c>
      <c r="P24" s="41">
        <v>1242.44</v>
      </c>
      <c r="Q24" s="42">
        <f t="shared" si="5"/>
        <v>0.28290059410000001</v>
      </c>
      <c r="R24" s="43">
        <f t="shared" si="6"/>
        <v>1242.44</v>
      </c>
      <c r="S24">
        <v>129421</v>
      </c>
    </row>
    <row r="25" spans="1:19" ht="39.6" x14ac:dyDescent="0.3">
      <c r="A25" s="31" t="s">
        <v>57</v>
      </c>
      <c r="B25" s="32" t="s">
        <v>58</v>
      </c>
      <c r="C25" s="33" t="s">
        <v>30</v>
      </c>
      <c r="D25" s="34">
        <v>1</v>
      </c>
      <c r="E25" s="35">
        <v>3775.22</v>
      </c>
      <c r="F25" s="35">
        <f t="shared" si="0"/>
        <v>3775.22</v>
      </c>
      <c r="G25" s="36">
        <v>1</v>
      </c>
      <c r="H25" s="37">
        <f t="shared" si="1"/>
        <v>3775.22</v>
      </c>
      <c r="I25" s="38">
        <v>9.8118785100000105E-2</v>
      </c>
      <c r="J25" s="39">
        <v>370.42</v>
      </c>
      <c r="K25" s="40">
        <f t="shared" si="2"/>
        <v>0</v>
      </c>
      <c r="L25" s="41"/>
      <c r="M25" s="40">
        <f t="shared" si="3"/>
        <v>9.8118785099999994E-2</v>
      </c>
      <c r="N25" s="41">
        <v>370.42</v>
      </c>
      <c r="O25" s="40">
        <f t="shared" si="4"/>
        <v>1.36177494E-2</v>
      </c>
      <c r="P25" s="41">
        <v>51.41</v>
      </c>
      <c r="Q25" s="42">
        <f t="shared" si="5"/>
        <v>1.3617749400000111E-2</v>
      </c>
      <c r="R25" s="43">
        <f t="shared" si="6"/>
        <v>51.41</v>
      </c>
      <c r="S25">
        <v>129422</v>
      </c>
    </row>
    <row r="26" spans="1:19" ht="26.4" x14ac:dyDescent="0.3">
      <c r="A26" s="31" t="s">
        <v>59</v>
      </c>
      <c r="B26" s="32" t="s">
        <v>60</v>
      </c>
      <c r="C26" s="33" t="s">
        <v>30</v>
      </c>
      <c r="D26" s="34">
        <v>1</v>
      </c>
      <c r="E26" s="35">
        <v>2668.92</v>
      </c>
      <c r="F26" s="35">
        <f t="shared" si="0"/>
        <v>2668.92</v>
      </c>
      <c r="G26" s="36">
        <v>1</v>
      </c>
      <c r="H26" s="37">
        <f t="shared" si="1"/>
        <v>2668.92</v>
      </c>
      <c r="I26" s="38">
        <v>9.9257377600000002E-2</v>
      </c>
      <c r="J26" s="39">
        <v>264.91000000000003</v>
      </c>
      <c r="K26" s="40">
        <f t="shared" si="2"/>
        <v>0</v>
      </c>
      <c r="L26" s="41"/>
      <c r="M26" s="40">
        <f t="shared" si="3"/>
        <v>9.9257377499999994E-2</v>
      </c>
      <c r="N26" s="41">
        <v>264.91000000000003</v>
      </c>
      <c r="O26" s="40">
        <f t="shared" si="4"/>
        <v>0</v>
      </c>
      <c r="P26" s="41"/>
      <c r="Q26" s="42">
        <f t="shared" si="5"/>
        <v>1.000000082740371E-10</v>
      </c>
      <c r="R26" s="43">
        <f t="shared" si="6"/>
        <v>0</v>
      </c>
      <c r="S26">
        <v>129423</v>
      </c>
    </row>
    <row r="27" spans="1:19" ht="26.4" x14ac:dyDescent="0.3">
      <c r="A27" s="31" t="s">
        <v>61</v>
      </c>
      <c r="B27" s="32" t="s">
        <v>62</v>
      </c>
      <c r="C27" s="33" t="s">
        <v>30</v>
      </c>
      <c r="D27" s="34">
        <v>1</v>
      </c>
      <c r="E27" s="35">
        <v>3427.59</v>
      </c>
      <c r="F27" s="35">
        <f t="shared" si="0"/>
        <v>3427.59</v>
      </c>
      <c r="G27" s="36">
        <v>1</v>
      </c>
      <c r="H27" s="37">
        <f t="shared" si="1"/>
        <v>3427.59</v>
      </c>
      <c r="I27" s="38">
        <v>5.0318153499999997E-2</v>
      </c>
      <c r="J27" s="39">
        <v>172.47</v>
      </c>
      <c r="K27" s="40">
        <f t="shared" si="2"/>
        <v>0</v>
      </c>
      <c r="L27" s="41"/>
      <c r="M27" s="40">
        <f t="shared" si="3"/>
        <v>5.0318153599999998E-2</v>
      </c>
      <c r="N27" s="41">
        <v>172.47</v>
      </c>
      <c r="O27" s="40">
        <f t="shared" si="4"/>
        <v>0</v>
      </c>
      <c r="P27" s="41"/>
      <c r="Q27" s="42">
        <f t="shared" si="5"/>
        <v>-1.000000013351432E-10</v>
      </c>
      <c r="R27" s="43">
        <f t="shared" si="6"/>
        <v>0</v>
      </c>
      <c r="S27">
        <v>129424</v>
      </c>
    </row>
    <row r="28" spans="1:19" ht="26.4" x14ac:dyDescent="0.3">
      <c r="A28" s="31" t="s">
        <v>63</v>
      </c>
      <c r="B28" s="32" t="s">
        <v>64</v>
      </c>
      <c r="C28" s="33" t="s">
        <v>30</v>
      </c>
      <c r="D28" s="34">
        <v>1</v>
      </c>
      <c r="E28" s="35">
        <v>4027.49</v>
      </c>
      <c r="F28" s="35">
        <f t="shared" si="0"/>
        <v>4027.49</v>
      </c>
      <c r="G28" s="36">
        <v>1</v>
      </c>
      <c r="H28" s="37">
        <f t="shared" si="1"/>
        <v>4027.49</v>
      </c>
      <c r="I28" s="38">
        <v>7.58785248E-2</v>
      </c>
      <c r="J28" s="39">
        <v>305.60000000000002</v>
      </c>
      <c r="K28" s="40">
        <f t="shared" si="2"/>
        <v>0</v>
      </c>
      <c r="L28" s="41"/>
      <c r="M28" s="40">
        <f t="shared" si="3"/>
        <v>7.58785248E-2</v>
      </c>
      <c r="N28" s="41">
        <v>305.60000000000002</v>
      </c>
      <c r="O28" s="40">
        <f t="shared" si="4"/>
        <v>0</v>
      </c>
      <c r="P28" s="41"/>
      <c r="Q28" s="42">
        <f t="shared" si="5"/>
        <v>0</v>
      </c>
      <c r="R28" s="43">
        <f t="shared" si="6"/>
        <v>0</v>
      </c>
      <c r="S28">
        <v>129425</v>
      </c>
    </row>
    <row r="29" spans="1:19" ht="26.4" x14ac:dyDescent="0.3">
      <c r="A29" s="31" t="s">
        <v>65</v>
      </c>
      <c r="B29" s="32" t="s">
        <v>66</v>
      </c>
      <c r="C29" s="33" t="s">
        <v>30</v>
      </c>
      <c r="D29" s="34">
        <v>1</v>
      </c>
      <c r="E29" s="35">
        <v>3670.16</v>
      </c>
      <c r="F29" s="35">
        <f t="shared" si="0"/>
        <v>3670.16</v>
      </c>
      <c r="G29" s="36">
        <v>1</v>
      </c>
      <c r="H29" s="37">
        <f t="shared" si="1"/>
        <v>3670.16</v>
      </c>
      <c r="I29" s="38">
        <v>8.44404604E-2</v>
      </c>
      <c r="J29" s="39">
        <v>309.91000000000003</v>
      </c>
      <c r="K29" s="40">
        <f t="shared" si="2"/>
        <v>0</v>
      </c>
      <c r="L29" s="41"/>
      <c r="M29" s="40">
        <f t="shared" si="3"/>
        <v>8.44404604E-2</v>
      </c>
      <c r="N29" s="41">
        <v>309.91000000000003</v>
      </c>
      <c r="O29" s="40">
        <f t="shared" si="4"/>
        <v>2.93856399E-2</v>
      </c>
      <c r="P29" s="41">
        <v>107.85</v>
      </c>
      <c r="Q29" s="42">
        <f t="shared" si="5"/>
        <v>2.93856399E-2</v>
      </c>
      <c r="R29" s="43">
        <f t="shared" si="6"/>
        <v>107.85</v>
      </c>
      <c r="S29">
        <v>129426</v>
      </c>
    </row>
    <row r="30" spans="1:19" ht="26.4" x14ac:dyDescent="0.3">
      <c r="A30" s="31" t="s">
        <v>67</v>
      </c>
      <c r="B30" s="32" t="s">
        <v>68</v>
      </c>
      <c r="C30" s="33" t="s">
        <v>30</v>
      </c>
      <c r="D30" s="34">
        <v>1</v>
      </c>
      <c r="E30" s="35">
        <v>3793</v>
      </c>
      <c r="F30" s="35">
        <f t="shared" si="0"/>
        <v>3793</v>
      </c>
      <c r="G30" s="36">
        <v>1</v>
      </c>
      <c r="H30" s="37">
        <f t="shared" si="1"/>
        <v>3793</v>
      </c>
      <c r="I30" s="38">
        <v>8.1708410199999998E-2</v>
      </c>
      <c r="J30" s="39">
        <v>309.92</v>
      </c>
      <c r="K30" s="40">
        <f t="shared" si="2"/>
        <v>0</v>
      </c>
      <c r="L30" s="41"/>
      <c r="M30" s="40">
        <f t="shared" si="3"/>
        <v>8.1708410199999998E-2</v>
      </c>
      <c r="N30" s="41">
        <v>309.92</v>
      </c>
      <c r="O30" s="40">
        <f t="shared" si="4"/>
        <v>4.8760875299999999E-2</v>
      </c>
      <c r="P30" s="41">
        <v>184.95</v>
      </c>
      <c r="Q30" s="42">
        <f t="shared" si="5"/>
        <v>4.8760875299999999E-2</v>
      </c>
      <c r="R30" s="43">
        <f t="shared" si="6"/>
        <v>184.95</v>
      </c>
      <c r="S30">
        <v>129427</v>
      </c>
    </row>
    <row r="31" spans="1:19" ht="26.4" x14ac:dyDescent="0.3">
      <c r="A31" s="31" t="s">
        <v>69</v>
      </c>
      <c r="B31" s="32" t="s">
        <v>70</v>
      </c>
      <c r="C31" s="33" t="s">
        <v>30</v>
      </c>
      <c r="D31" s="34">
        <v>1</v>
      </c>
      <c r="E31" s="35">
        <v>3072.48</v>
      </c>
      <c r="F31" s="35">
        <f t="shared" si="0"/>
        <v>3072.48</v>
      </c>
      <c r="G31" s="36">
        <v>1</v>
      </c>
      <c r="H31" s="37">
        <f t="shared" si="1"/>
        <v>3072.48</v>
      </c>
      <c r="I31" s="38">
        <v>0.1008664011</v>
      </c>
      <c r="J31" s="39">
        <v>309.91000000000003</v>
      </c>
      <c r="K31" s="40">
        <f t="shared" si="2"/>
        <v>0</v>
      </c>
      <c r="L31" s="41"/>
      <c r="M31" s="40">
        <f t="shared" si="3"/>
        <v>0.1008664011</v>
      </c>
      <c r="N31" s="41">
        <v>309.91000000000003</v>
      </c>
      <c r="O31" s="40">
        <f t="shared" si="4"/>
        <v>0.27904494089999998</v>
      </c>
      <c r="P31" s="41">
        <v>857.36</v>
      </c>
      <c r="Q31" s="42">
        <f t="shared" si="5"/>
        <v>0.27904494089999998</v>
      </c>
      <c r="R31" s="43">
        <f t="shared" si="6"/>
        <v>857.36</v>
      </c>
      <c r="S31">
        <v>129428</v>
      </c>
    </row>
    <row r="32" spans="1:19" ht="26.4" x14ac:dyDescent="0.3">
      <c r="A32" s="31" t="s">
        <v>71</v>
      </c>
      <c r="B32" s="32" t="s">
        <v>72</v>
      </c>
      <c r="C32" s="33" t="s">
        <v>30</v>
      </c>
      <c r="D32" s="34">
        <v>1</v>
      </c>
      <c r="E32" s="35">
        <v>4607.68</v>
      </c>
      <c r="F32" s="35">
        <f t="shared" si="0"/>
        <v>4607.68</v>
      </c>
      <c r="G32" s="36">
        <v>1</v>
      </c>
      <c r="H32" s="37">
        <f t="shared" si="1"/>
        <v>4607.68</v>
      </c>
      <c r="I32" s="38">
        <v>4.2110129099999997E-2</v>
      </c>
      <c r="J32" s="39">
        <v>194.03</v>
      </c>
      <c r="K32" s="40">
        <f t="shared" si="2"/>
        <v>0</v>
      </c>
      <c r="L32" s="41"/>
      <c r="M32" s="40">
        <f t="shared" si="3"/>
        <v>4.2110129199999999E-2</v>
      </c>
      <c r="N32" s="41">
        <v>194.03</v>
      </c>
      <c r="O32" s="40">
        <f t="shared" si="4"/>
        <v>0.1581902389</v>
      </c>
      <c r="P32" s="41">
        <v>728.89</v>
      </c>
      <c r="Q32" s="42">
        <f t="shared" si="5"/>
        <v>0.15819023879999999</v>
      </c>
      <c r="R32" s="43">
        <f t="shared" si="6"/>
        <v>728.89</v>
      </c>
      <c r="S32">
        <v>129429</v>
      </c>
    </row>
    <row r="33" spans="1:19" ht="26.4" x14ac:dyDescent="0.3">
      <c r="A33" s="31" t="s">
        <v>73</v>
      </c>
      <c r="B33" s="32" t="s">
        <v>74</v>
      </c>
      <c r="C33" s="33" t="s">
        <v>30</v>
      </c>
      <c r="D33" s="34">
        <v>1</v>
      </c>
      <c r="E33" s="35">
        <v>3870.79</v>
      </c>
      <c r="F33" s="35">
        <f t="shared" si="0"/>
        <v>3870.79</v>
      </c>
      <c r="G33" s="36">
        <v>1</v>
      </c>
      <c r="H33" s="37">
        <f t="shared" si="1"/>
        <v>3870.79</v>
      </c>
      <c r="I33" s="38">
        <v>9.1691876899999997E-2</v>
      </c>
      <c r="J33" s="39">
        <v>354.92</v>
      </c>
      <c r="K33" s="40">
        <f t="shared" si="2"/>
        <v>0</v>
      </c>
      <c r="L33" s="41"/>
      <c r="M33" s="40">
        <f t="shared" si="3"/>
        <v>0</v>
      </c>
      <c r="N33" s="41"/>
      <c r="O33" s="40">
        <f t="shared" si="4"/>
        <v>0</v>
      </c>
      <c r="P33" s="41"/>
      <c r="Q33" s="42">
        <f t="shared" si="5"/>
        <v>9.1691876899999997E-2</v>
      </c>
      <c r="R33" s="43">
        <f t="shared" si="6"/>
        <v>354.92</v>
      </c>
      <c r="S33">
        <v>129430</v>
      </c>
    </row>
    <row r="34" spans="1:19" ht="26.4" x14ac:dyDescent="0.3">
      <c r="A34" s="31" t="s">
        <v>75</v>
      </c>
      <c r="B34" s="32" t="s">
        <v>76</v>
      </c>
      <c r="C34" s="33" t="s">
        <v>30</v>
      </c>
      <c r="D34" s="34">
        <v>1</v>
      </c>
      <c r="E34" s="35">
        <v>4014.12</v>
      </c>
      <c r="F34" s="35">
        <f t="shared" si="0"/>
        <v>4014.12</v>
      </c>
      <c r="G34" s="36">
        <v>1</v>
      </c>
      <c r="H34" s="37">
        <f t="shared" si="1"/>
        <v>4014.12</v>
      </c>
      <c r="I34" s="38">
        <v>9.4782916300000006E-2</v>
      </c>
      <c r="J34" s="39">
        <v>380.47</v>
      </c>
      <c r="K34" s="40">
        <f t="shared" si="2"/>
        <v>0</v>
      </c>
      <c r="L34" s="41"/>
      <c r="M34" s="40">
        <f t="shared" si="3"/>
        <v>0</v>
      </c>
      <c r="N34" s="41"/>
      <c r="O34" s="40">
        <f t="shared" si="4"/>
        <v>0</v>
      </c>
      <c r="P34" s="41"/>
      <c r="Q34" s="42">
        <f t="shared" si="5"/>
        <v>9.4782916300000006E-2</v>
      </c>
      <c r="R34" s="43">
        <f t="shared" si="6"/>
        <v>380.47</v>
      </c>
      <c r="S34">
        <v>129431</v>
      </c>
    </row>
    <row r="35" spans="1:19" ht="26.4" x14ac:dyDescent="0.3">
      <c r="A35" s="31" t="s">
        <v>77</v>
      </c>
      <c r="B35" s="32" t="s">
        <v>78</v>
      </c>
      <c r="C35" s="33" t="s">
        <v>30</v>
      </c>
      <c r="D35" s="34">
        <v>1</v>
      </c>
      <c r="E35" s="35">
        <v>3383.98</v>
      </c>
      <c r="F35" s="35">
        <f t="shared" si="0"/>
        <v>3383.98</v>
      </c>
      <c r="G35" s="36">
        <v>1</v>
      </c>
      <c r="H35" s="37">
        <f t="shared" si="1"/>
        <v>3383.98</v>
      </c>
      <c r="I35" s="38">
        <v>3.8224221199999998E-2</v>
      </c>
      <c r="J35" s="39">
        <v>129.35</v>
      </c>
      <c r="K35" s="40">
        <f t="shared" si="2"/>
        <v>0</v>
      </c>
      <c r="L35" s="41"/>
      <c r="M35" s="40">
        <f t="shared" si="3"/>
        <v>2.5369535299999999E-2</v>
      </c>
      <c r="N35" s="41">
        <v>85.85</v>
      </c>
      <c r="O35" s="40">
        <f t="shared" si="4"/>
        <v>0</v>
      </c>
      <c r="P35" s="41"/>
      <c r="Q35" s="42">
        <f t="shared" si="5"/>
        <v>1.2854685899999999E-2</v>
      </c>
      <c r="R35" s="43">
        <f t="shared" si="6"/>
        <v>43.5</v>
      </c>
      <c r="S35">
        <v>129432</v>
      </c>
    </row>
    <row r="36" spans="1:19" ht="26.4" x14ac:dyDescent="0.3">
      <c r="A36" s="31" t="s">
        <v>79</v>
      </c>
      <c r="B36" s="32" t="s">
        <v>80</v>
      </c>
      <c r="C36" s="33" t="s">
        <v>30</v>
      </c>
      <c r="D36" s="34">
        <v>1</v>
      </c>
      <c r="E36" s="35">
        <v>3675.75</v>
      </c>
      <c r="F36" s="35">
        <f t="shared" si="0"/>
        <v>3675.75</v>
      </c>
      <c r="G36" s="36">
        <v>1</v>
      </c>
      <c r="H36" s="37">
        <f t="shared" si="1"/>
        <v>3675.75</v>
      </c>
      <c r="I36" s="38">
        <v>0</v>
      </c>
      <c r="J36" s="39">
        <v>0</v>
      </c>
      <c r="K36" s="40">
        <f t="shared" si="2"/>
        <v>0</v>
      </c>
      <c r="L36" s="41"/>
      <c r="M36" s="40">
        <f t="shared" si="3"/>
        <v>0</v>
      </c>
      <c r="N36" s="41"/>
      <c r="O36" s="40">
        <f t="shared" si="4"/>
        <v>7.5271713300000001E-2</v>
      </c>
      <c r="P36" s="41">
        <v>276.68</v>
      </c>
      <c r="Q36" s="42">
        <f t="shared" si="5"/>
        <v>7.5271713300000001E-2</v>
      </c>
      <c r="R36" s="43">
        <f t="shared" si="6"/>
        <v>276.68</v>
      </c>
      <c r="S36">
        <v>129433</v>
      </c>
    </row>
    <row r="37" spans="1:19" ht="26.4" x14ac:dyDescent="0.3">
      <c r="A37" s="31" t="s">
        <v>81</v>
      </c>
      <c r="B37" s="32" t="s">
        <v>82</v>
      </c>
      <c r="C37" s="33" t="s">
        <v>30</v>
      </c>
      <c r="D37" s="34">
        <v>1</v>
      </c>
      <c r="E37" s="35">
        <v>3986.26</v>
      </c>
      <c r="F37" s="35">
        <f t="shared" si="0"/>
        <v>3986.26</v>
      </c>
      <c r="G37" s="36">
        <v>1</v>
      </c>
      <c r="H37" s="37">
        <f t="shared" si="1"/>
        <v>3986.26</v>
      </c>
      <c r="I37" s="38">
        <v>-1.00000008274037E-10</v>
      </c>
      <c r="J37" s="39">
        <v>0</v>
      </c>
      <c r="K37" s="40">
        <f t="shared" si="2"/>
        <v>0</v>
      </c>
      <c r="L37" s="41"/>
      <c r="M37" s="40">
        <f t="shared" si="3"/>
        <v>0</v>
      </c>
      <c r="N37" s="41"/>
      <c r="O37" s="40">
        <f t="shared" si="4"/>
        <v>0</v>
      </c>
      <c r="P37" s="41"/>
      <c r="Q37" s="42">
        <f t="shared" si="5"/>
        <v>-1.00000008274037E-10</v>
      </c>
      <c r="R37" s="43">
        <f t="shared" si="6"/>
        <v>0</v>
      </c>
      <c r="S37">
        <v>129434</v>
      </c>
    </row>
    <row r="38" spans="1:19" ht="26.4" x14ac:dyDescent="0.3">
      <c r="A38" s="31" t="s">
        <v>83</v>
      </c>
      <c r="B38" s="32" t="s">
        <v>84</v>
      </c>
      <c r="C38" s="33" t="s">
        <v>30</v>
      </c>
      <c r="D38" s="34">
        <v>1</v>
      </c>
      <c r="E38" s="35">
        <v>3675.75</v>
      </c>
      <c r="F38" s="35">
        <f t="shared" si="0"/>
        <v>3675.75</v>
      </c>
      <c r="G38" s="36">
        <v>1</v>
      </c>
      <c r="H38" s="37">
        <f t="shared" si="1"/>
        <v>3675.75</v>
      </c>
      <c r="I38" s="38">
        <v>0</v>
      </c>
      <c r="J38" s="39">
        <v>0</v>
      </c>
      <c r="K38" s="40">
        <f t="shared" si="2"/>
        <v>0</v>
      </c>
      <c r="L38" s="41"/>
      <c r="M38" s="40">
        <f t="shared" si="3"/>
        <v>0</v>
      </c>
      <c r="N38" s="41"/>
      <c r="O38" s="40">
        <f t="shared" si="4"/>
        <v>8.7680065299999999E-2</v>
      </c>
      <c r="P38" s="41">
        <v>322.29000000000002</v>
      </c>
      <c r="Q38" s="42">
        <f t="shared" si="5"/>
        <v>8.7680065299999999E-2</v>
      </c>
      <c r="R38" s="43">
        <f t="shared" si="6"/>
        <v>322.29000000000002</v>
      </c>
      <c r="S38">
        <v>129435</v>
      </c>
    </row>
    <row r="39" spans="1:19" ht="26.4" x14ac:dyDescent="0.3">
      <c r="A39" s="31" t="s">
        <v>85</v>
      </c>
      <c r="B39" s="32" t="s">
        <v>86</v>
      </c>
      <c r="C39" s="33" t="s">
        <v>30</v>
      </c>
      <c r="D39" s="34">
        <v>1</v>
      </c>
      <c r="E39" s="35">
        <v>4871.03</v>
      </c>
      <c r="F39" s="35">
        <f t="shared" si="0"/>
        <v>4871.03</v>
      </c>
      <c r="G39" s="36">
        <v>1</v>
      </c>
      <c r="H39" s="37">
        <f t="shared" si="1"/>
        <v>4871.03</v>
      </c>
      <c r="I39" s="38">
        <v>0</v>
      </c>
      <c r="J39" s="39">
        <v>0</v>
      </c>
      <c r="K39" s="40">
        <f t="shared" si="2"/>
        <v>0</v>
      </c>
      <c r="L39" s="41"/>
      <c r="M39" s="40">
        <f t="shared" si="3"/>
        <v>0</v>
      </c>
      <c r="N39" s="41"/>
      <c r="O39" s="40">
        <f t="shared" si="4"/>
        <v>1.0554236E-2</v>
      </c>
      <c r="P39" s="41">
        <v>51.41</v>
      </c>
      <c r="Q39" s="42">
        <f t="shared" si="5"/>
        <v>1.0554236E-2</v>
      </c>
      <c r="R39" s="43">
        <f t="shared" si="6"/>
        <v>51.41</v>
      </c>
      <c r="S39">
        <v>129436</v>
      </c>
    </row>
    <row r="40" spans="1:19" ht="39.6" x14ac:dyDescent="0.3">
      <c r="A40" s="31" t="s">
        <v>87</v>
      </c>
      <c r="B40" s="32" t="s">
        <v>88</v>
      </c>
      <c r="C40" s="33" t="s">
        <v>30</v>
      </c>
      <c r="D40" s="34">
        <v>1</v>
      </c>
      <c r="E40" s="35">
        <v>3776.36</v>
      </c>
      <c r="F40" s="35">
        <f t="shared" si="0"/>
        <v>3776.36</v>
      </c>
      <c r="G40" s="36">
        <v>1</v>
      </c>
      <c r="H40" s="37">
        <f t="shared" si="1"/>
        <v>3776.36</v>
      </c>
      <c r="I40" s="38">
        <v>1.00000008274037E-10</v>
      </c>
      <c r="J40" s="39">
        <v>0</v>
      </c>
      <c r="K40" s="40">
        <f t="shared" si="2"/>
        <v>0</v>
      </c>
      <c r="L40" s="41"/>
      <c r="M40" s="40">
        <f t="shared" si="3"/>
        <v>0</v>
      </c>
      <c r="N40" s="41"/>
      <c r="O40" s="40">
        <f t="shared" si="4"/>
        <v>7.6073255699999995E-2</v>
      </c>
      <c r="P40" s="41">
        <v>287.27999999999997</v>
      </c>
      <c r="Q40" s="42">
        <f t="shared" si="5"/>
        <v>7.6073255800000003E-2</v>
      </c>
      <c r="R40" s="43">
        <f t="shared" si="6"/>
        <v>287.27999999999997</v>
      </c>
      <c r="S40">
        <v>129437</v>
      </c>
    </row>
    <row r="41" spans="1:19" ht="26.4" x14ac:dyDescent="0.3">
      <c r="A41" s="31" t="s">
        <v>89</v>
      </c>
      <c r="B41" s="32" t="s">
        <v>90</v>
      </c>
      <c r="C41" s="33" t="s">
        <v>30</v>
      </c>
      <c r="D41" s="34">
        <v>1</v>
      </c>
      <c r="E41" s="35">
        <v>4489.41</v>
      </c>
      <c r="F41" s="35">
        <f t="shared" si="0"/>
        <v>4489.41</v>
      </c>
      <c r="G41" s="36">
        <v>1</v>
      </c>
      <c r="H41" s="37">
        <f t="shared" si="1"/>
        <v>4489.41</v>
      </c>
      <c r="I41" s="38">
        <v>1.08054287E-2</v>
      </c>
      <c r="J41" s="39">
        <v>48.51</v>
      </c>
      <c r="K41" s="40">
        <f t="shared" si="2"/>
        <v>0</v>
      </c>
      <c r="L41" s="41"/>
      <c r="M41" s="40">
        <f t="shared" si="3"/>
        <v>1.0805428799999999E-2</v>
      </c>
      <c r="N41" s="41">
        <v>48.51</v>
      </c>
      <c r="O41" s="40">
        <f t="shared" si="4"/>
        <v>4.6716606399999999E-2</v>
      </c>
      <c r="P41" s="41">
        <v>209.73</v>
      </c>
      <c r="Q41" s="42">
        <f t="shared" si="5"/>
        <v>4.6716606299999998E-2</v>
      </c>
      <c r="R41" s="43">
        <f t="shared" si="6"/>
        <v>209.73</v>
      </c>
      <c r="S41">
        <v>129438</v>
      </c>
    </row>
    <row r="42" spans="1:19" ht="26.4" x14ac:dyDescent="0.3">
      <c r="A42" s="31" t="s">
        <v>91</v>
      </c>
      <c r="B42" s="32" t="s">
        <v>92</v>
      </c>
      <c r="C42" s="33" t="s">
        <v>30</v>
      </c>
      <c r="D42" s="34">
        <v>1</v>
      </c>
      <c r="E42" s="35">
        <v>2950.77</v>
      </c>
      <c r="F42" s="35">
        <f t="shared" si="0"/>
        <v>2950.77</v>
      </c>
      <c r="G42" s="36">
        <v>1</v>
      </c>
      <c r="H42" s="37">
        <f t="shared" si="1"/>
        <v>2950.77</v>
      </c>
      <c r="I42" s="38">
        <v>9.2101383699999997E-2</v>
      </c>
      <c r="J42" s="39">
        <v>271.77</v>
      </c>
      <c r="K42" s="40">
        <f t="shared" si="2"/>
        <v>0</v>
      </c>
      <c r="L42" s="41"/>
      <c r="M42" s="40">
        <f t="shared" si="3"/>
        <v>9.2101383699999997E-2</v>
      </c>
      <c r="N42" s="41">
        <v>271.77</v>
      </c>
      <c r="O42" s="40">
        <f t="shared" si="4"/>
        <v>0</v>
      </c>
      <c r="P42" s="41"/>
      <c r="Q42" s="42">
        <f t="shared" si="5"/>
        <v>0</v>
      </c>
      <c r="R42" s="43">
        <f t="shared" si="6"/>
        <v>0</v>
      </c>
      <c r="S42">
        <v>129439</v>
      </c>
    </row>
    <row r="43" spans="1:19" ht="26.4" x14ac:dyDescent="0.3">
      <c r="A43" s="31" t="s">
        <v>93</v>
      </c>
      <c r="B43" s="32" t="s">
        <v>94</v>
      </c>
      <c r="C43" s="33" t="s">
        <v>30</v>
      </c>
      <c r="D43" s="34">
        <v>1</v>
      </c>
      <c r="E43" s="35">
        <v>4391.2299999999996</v>
      </c>
      <c r="F43" s="35">
        <f t="shared" ref="F43:F74" si="7">ROUND(E43*D43,2)</f>
        <v>4391.2299999999996</v>
      </c>
      <c r="G43" s="36">
        <v>1</v>
      </c>
      <c r="H43" s="37">
        <f t="shared" ref="H43:H74" si="8">ROUND(G43*E43,2)</f>
        <v>4391.2299999999996</v>
      </c>
      <c r="I43" s="38">
        <v>4.7367138599999997E-2</v>
      </c>
      <c r="J43" s="39">
        <v>208</v>
      </c>
      <c r="K43" s="40">
        <f t="shared" ref="K43:K74" si="9">ROUND(L43/E43,10)</f>
        <v>0</v>
      </c>
      <c r="L43" s="41"/>
      <c r="M43" s="40">
        <f t="shared" ref="M43:M74" si="10">ROUND(N43/E43,10)</f>
        <v>0</v>
      </c>
      <c r="N43" s="41"/>
      <c r="O43" s="40">
        <f t="shared" ref="O43:O74" si="11">ROUND(P43/E43,10)</f>
        <v>5.3937051799999997E-2</v>
      </c>
      <c r="P43" s="41">
        <v>236.85</v>
      </c>
      <c r="Q43" s="42">
        <f t="shared" ref="Q43:Q74" si="12">I43-K43-M43+O43</f>
        <v>0.10130419039999999</v>
      </c>
      <c r="R43" s="43">
        <f t="shared" ref="R43:R74" si="13">ROUND(Q43*E43,2)</f>
        <v>444.85</v>
      </c>
      <c r="S43">
        <v>129440</v>
      </c>
    </row>
    <row r="44" spans="1:19" ht="26.4" x14ac:dyDescent="0.3">
      <c r="A44" s="31" t="s">
        <v>95</v>
      </c>
      <c r="B44" s="32" t="s">
        <v>96</v>
      </c>
      <c r="C44" s="33" t="s">
        <v>30</v>
      </c>
      <c r="D44" s="34">
        <v>1</v>
      </c>
      <c r="E44" s="35">
        <v>3521.6</v>
      </c>
      <c r="F44" s="35">
        <f t="shared" si="7"/>
        <v>3521.6</v>
      </c>
      <c r="G44" s="36">
        <v>1</v>
      </c>
      <c r="H44" s="37">
        <f t="shared" si="8"/>
        <v>3521.6</v>
      </c>
      <c r="I44" s="38">
        <v>9.0424806900000002E-2</v>
      </c>
      <c r="J44" s="39">
        <v>318.44</v>
      </c>
      <c r="K44" s="40">
        <f t="shared" si="9"/>
        <v>0</v>
      </c>
      <c r="L44" s="41"/>
      <c r="M44" s="40">
        <f t="shared" si="10"/>
        <v>9.0424806900000002E-2</v>
      </c>
      <c r="N44" s="41">
        <v>318.44</v>
      </c>
      <c r="O44" s="40">
        <f t="shared" si="11"/>
        <v>2.4267378499999999E-2</v>
      </c>
      <c r="P44" s="41">
        <v>85.46</v>
      </c>
      <c r="Q44" s="42">
        <f t="shared" si="12"/>
        <v>2.4267378499999999E-2</v>
      </c>
      <c r="R44" s="43">
        <f t="shared" si="13"/>
        <v>85.46</v>
      </c>
      <c r="S44">
        <v>129441</v>
      </c>
    </row>
    <row r="45" spans="1:19" ht="26.4" x14ac:dyDescent="0.3">
      <c r="A45" s="31" t="s">
        <v>97</v>
      </c>
      <c r="B45" s="32" t="s">
        <v>98</v>
      </c>
      <c r="C45" s="33" t="s">
        <v>30</v>
      </c>
      <c r="D45" s="34">
        <v>1</v>
      </c>
      <c r="E45" s="35">
        <v>3843.26</v>
      </c>
      <c r="F45" s="35">
        <f t="shared" si="7"/>
        <v>3843.26</v>
      </c>
      <c r="G45" s="36">
        <v>1</v>
      </c>
      <c r="H45" s="37">
        <f t="shared" si="8"/>
        <v>3843.26</v>
      </c>
      <c r="I45" s="38">
        <v>9.5379963900000003E-2</v>
      </c>
      <c r="J45" s="39">
        <v>366.57</v>
      </c>
      <c r="K45" s="40">
        <f t="shared" si="9"/>
        <v>0</v>
      </c>
      <c r="L45" s="41"/>
      <c r="M45" s="40">
        <f t="shared" si="10"/>
        <v>9.5379963900000003E-2</v>
      </c>
      <c r="N45" s="41">
        <v>366.57</v>
      </c>
      <c r="O45" s="40">
        <f t="shared" si="11"/>
        <v>0</v>
      </c>
      <c r="P45" s="41"/>
      <c r="Q45" s="42">
        <f t="shared" si="12"/>
        <v>0</v>
      </c>
      <c r="R45" s="43">
        <f t="shared" si="13"/>
        <v>0</v>
      </c>
      <c r="S45">
        <v>129442</v>
      </c>
    </row>
    <row r="46" spans="1:19" ht="26.4" x14ac:dyDescent="0.3">
      <c r="A46" s="31" t="s">
        <v>99</v>
      </c>
      <c r="B46" s="32" t="s">
        <v>100</v>
      </c>
      <c r="C46" s="33" t="s">
        <v>30</v>
      </c>
      <c r="D46" s="34">
        <v>1</v>
      </c>
      <c r="E46" s="35">
        <v>3843.26</v>
      </c>
      <c r="F46" s="35">
        <f t="shared" si="7"/>
        <v>3843.26</v>
      </c>
      <c r="G46" s="36">
        <v>1</v>
      </c>
      <c r="H46" s="37">
        <f t="shared" si="8"/>
        <v>3843.26</v>
      </c>
      <c r="I46" s="38">
        <v>9.5686994900000003E-2</v>
      </c>
      <c r="J46" s="39">
        <v>367.75</v>
      </c>
      <c r="K46" s="40">
        <f t="shared" si="9"/>
        <v>0</v>
      </c>
      <c r="L46" s="41"/>
      <c r="M46" s="40">
        <f t="shared" si="10"/>
        <v>9.5686994900000003E-2</v>
      </c>
      <c r="N46" s="41">
        <v>367.75</v>
      </c>
      <c r="O46" s="40">
        <f t="shared" si="11"/>
        <v>1.6946550599999999E-2</v>
      </c>
      <c r="P46" s="41">
        <v>65.13</v>
      </c>
      <c r="Q46" s="42">
        <f t="shared" si="12"/>
        <v>1.6946550599999999E-2</v>
      </c>
      <c r="R46" s="43">
        <f t="shared" si="13"/>
        <v>65.13</v>
      </c>
      <c r="S46">
        <v>129443</v>
      </c>
    </row>
    <row r="47" spans="1:19" ht="26.4" x14ac:dyDescent="0.3">
      <c r="A47" s="31" t="s">
        <v>101</v>
      </c>
      <c r="B47" s="32" t="s">
        <v>102</v>
      </c>
      <c r="C47" s="33" t="s">
        <v>30</v>
      </c>
      <c r="D47" s="34">
        <v>1</v>
      </c>
      <c r="E47" s="35">
        <v>2657.66</v>
      </c>
      <c r="F47" s="35">
        <f t="shared" si="7"/>
        <v>2657.66</v>
      </c>
      <c r="G47" s="36">
        <v>1</v>
      </c>
      <c r="H47" s="37">
        <f t="shared" si="8"/>
        <v>2657.66</v>
      </c>
      <c r="I47" s="38">
        <v>0.1066727873</v>
      </c>
      <c r="J47" s="39">
        <v>283.5</v>
      </c>
      <c r="K47" s="40">
        <f t="shared" si="9"/>
        <v>0</v>
      </c>
      <c r="L47" s="41"/>
      <c r="M47" s="40">
        <f t="shared" si="10"/>
        <v>0.1066727873</v>
      </c>
      <c r="N47" s="41">
        <v>283.5</v>
      </c>
      <c r="O47" s="40">
        <f t="shared" si="11"/>
        <v>0</v>
      </c>
      <c r="P47" s="41"/>
      <c r="Q47" s="42">
        <f t="shared" si="12"/>
        <v>0</v>
      </c>
      <c r="R47" s="43">
        <f t="shared" si="13"/>
        <v>0</v>
      </c>
      <c r="S47">
        <v>129444</v>
      </c>
    </row>
    <row r="48" spans="1:19" ht="26.4" x14ac:dyDescent="0.3">
      <c r="A48" s="31" t="s">
        <v>103</v>
      </c>
      <c r="B48" s="32" t="s">
        <v>104</v>
      </c>
      <c r="C48" s="33" t="s">
        <v>30</v>
      </c>
      <c r="D48" s="34">
        <v>1</v>
      </c>
      <c r="E48" s="35">
        <v>3508.74</v>
      </c>
      <c r="F48" s="35">
        <f t="shared" si="7"/>
        <v>3508.74</v>
      </c>
      <c r="G48" s="36">
        <v>1</v>
      </c>
      <c r="H48" s="37">
        <f t="shared" si="8"/>
        <v>3508.74</v>
      </c>
      <c r="I48" s="38">
        <v>0.1210634017</v>
      </c>
      <c r="J48" s="39">
        <v>424.78</v>
      </c>
      <c r="K48" s="40">
        <f t="shared" si="9"/>
        <v>0</v>
      </c>
      <c r="L48" s="41"/>
      <c r="M48" s="40">
        <f t="shared" si="10"/>
        <v>0.1210634017</v>
      </c>
      <c r="N48" s="41">
        <v>424.78</v>
      </c>
      <c r="O48" s="40">
        <f t="shared" si="11"/>
        <v>0</v>
      </c>
      <c r="P48" s="41"/>
      <c r="Q48" s="42">
        <f t="shared" si="12"/>
        <v>0</v>
      </c>
      <c r="R48" s="43">
        <f t="shared" si="13"/>
        <v>0</v>
      </c>
      <c r="S48">
        <v>129445</v>
      </c>
    </row>
    <row r="49" spans="1:19" ht="26.4" x14ac:dyDescent="0.3">
      <c r="A49" s="31" t="s">
        <v>105</v>
      </c>
      <c r="B49" s="32" t="s">
        <v>106</v>
      </c>
      <c r="C49" s="33" t="s">
        <v>30</v>
      </c>
      <c r="D49" s="34">
        <v>1</v>
      </c>
      <c r="E49" s="35">
        <v>4143.74</v>
      </c>
      <c r="F49" s="35">
        <f t="shared" si="7"/>
        <v>4143.74</v>
      </c>
      <c r="G49" s="36">
        <v>1</v>
      </c>
      <c r="H49" s="37">
        <f t="shared" si="8"/>
        <v>4143.74</v>
      </c>
      <c r="I49" s="38">
        <v>0</v>
      </c>
      <c r="J49" s="39">
        <v>0</v>
      </c>
      <c r="K49" s="40">
        <f t="shared" si="9"/>
        <v>0</v>
      </c>
      <c r="L49" s="41"/>
      <c r="M49" s="40">
        <f t="shared" si="10"/>
        <v>0</v>
      </c>
      <c r="N49" s="41"/>
      <c r="O49" s="40">
        <f t="shared" si="11"/>
        <v>0</v>
      </c>
      <c r="P49" s="41"/>
      <c r="Q49" s="42">
        <f t="shared" si="12"/>
        <v>0</v>
      </c>
      <c r="R49" s="43">
        <f t="shared" si="13"/>
        <v>0</v>
      </c>
      <c r="S49">
        <v>129446</v>
      </c>
    </row>
    <row r="50" spans="1:19" ht="39.6" x14ac:dyDescent="0.3">
      <c r="A50" s="31" t="s">
        <v>107</v>
      </c>
      <c r="B50" s="32" t="s">
        <v>108</v>
      </c>
      <c r="C50" s="33" t="s">
        <v>30</v>
      </c>
      <c r="D50" s="34">
        <v>1</v>
      </c>
      <c r="E50" s="35">
        <v>3834.53</v>
      </c>
      <c r="F50" s="35">
        <f t="shared" si="7"/>
        <v>3834.53</v>
      </c>
      <c r="G50" s="36">
        <v>1</v>
      </c>
      <c r="H50" s="37">
        <f t="shared" si="8"/>
        <v>3834.53</v>
      </c>
      <c r="I50" s="38">
        <v>0</v>
      </c>
      <c r="J50" s="39">
        <v>0</v>
      </c>
      <c r="K50" s="40">
        <f t="shared" si="9"/>
        <v>0</v>
      </c>
      <c r="L50" s="41"/>
      <c r="M50" s="40">
        <f t="shared" si="10"/>
        <v>0</v>
      </c>
      <c r="N50" s="41"/>
      <c r="O50" s="40">
        <f t="shared" si="11"/>
        <v>1.20666679E-2</v>
      </c>
      <c r="P50" s="41">
        <v>46.27</v>
      </c>
      <c r="Q50" s="42">
        <f t="shared" si="12"/>
        <v>1.20666679E-2</v>
      </c>
      <c r="R50" s="43">
        <f t="shared" si="13"/>
        <v>46.27</v>
      </c>
      <c r="S50">
        <v>129447</v>
      </c>
    </row>
    <row r="51" spans="1:19" ht="26.4" x14ac:dyDescent="0.3">
      <c r="A51" s="31" t="s">
        <v>109</v>
      </c>
      <c r="B51" s="32" t="s">
        <v>110</v>
      </c>
      <c r="C51" s="33" t="s">
        <v>30</v>
      </c>
      <c r="D51" s="34">
        <v>1</v>
      </c>
      <c r="E51" s="35">
        <v>3310.34</v>
      </c>
      <c r="F51" s="35">
        <f t="shared" si="7"/>
        <v>3310.34</v>
      </c>
      <c r="G51" s="36">
        <v>1</v>
      </c>
      <c r="H51" s="37">
        <f t="shared" si="8"/>
        <v>3310.34</v>
      </c>
      <c r="I51" s="38">
        <v>0.24121389339999999</v>
      </c>
      <c r="J51" s="39">
        <v>798.5</v>
      </c>
      <c r="K51" s="40">
        <f t="shared" si="9"/>
        <v>0</v>
      </c>
      <c r="L51" s="41"/>
      <c r="M51" s="40">
        <f t="shared" si="10"/>
        <v>0.24121389339999999</v>
      </c>
      <c r="N51" s="41">
        <v>798.5</v>
      </c>
      <c r="O51" s="40">
        <f t="shared" si="11"/>
        <v>0</v>
      </c>
      <c r="P51" s="41"/>
      <c r="Q51" s="42">
        <f t="shared" si="12"/>
        <v>0</v>
      </c>
      <c r="R51" s="43">
        <f t="shared" si="13"/>
        <v>0</v>
      </c>
      <c r="S51">
        <v>129448</v>
      </c>
    </row>
    <row r="52" spans="1:19" ht="26.4" x14ac:dyDescent="0.3">
      <c r="A52" s="31" t="s">
        <v>111</v>
      </c>
      <c r="B52" s="32" t="s">
        <v>112</v>
      </c>
      <c r="C52" s="33" t="s">
        <v>30</v>
      </c>
      <c r="D52" s="34">
        <v>1</v>
      </c>
      <c r="E52" s="35">
        <v>3943.68</v>
      </c>
      <c r="F52" s="35">
        <f t="shared" si="7"/>
        <v>3943.68</v>
      </c>
      <c r="G52" s="36">
        <v>1</v>
      </c>
      <c r="H52" s="37">
        <f t="shared" si="8"/>
        <v>3943.68</v>
      </c>
      <c r="I52" s="38">
        <v>0</v>
      </c>
      <c r="J52" s="39">
        <v>0</v>
      </c>
      <c r="K52" s="40">
        <f t="shared" si="9"/>
        <v>0</v>
      </c>
      <c r="L52" s="41"/>
      <c r="M52" s="40">
        <f t="shared" si="10"/>
        <v>0</v>
      </c>
      <c r="N52" s="41"/>
      <c r="O52" s="40">
        <f t="shared" si="11"/>
        <v>0</v>
      </c>
      <c r="P52" s="41"/>
      <c r="Q52" s="42">
        <f t="shared" si="12"/>
        <v>0</v>
      </c>
      <c r="R52" s="43">
        <f t="shared" si="13"/>
        <v>0</v>
      </c>
      <c r="S52">
        <v>129449</v>
      </c>
    </row>
    <row r="53" spans="1:19" ht="26.4" x14ac:dyDescent="0.3">
      <c r="A53" s="31" t="s">
        <v>113</v>
      </c>
      <c r="B53" s="32" t="s">
        <v>114</v>
      </c>
      <c r="C53" s="33" t="s">
        <v>30</v>
      </c>
      <c r="D53" s="34">
        <v>1</v>
      </c>
      <c r="E53" s="35">
        <v>4527.84</v>
      </c>
      <c r="F53" s="35">
        <f t="shared" si="7"/>
        <v>4527.84</v>
      </c>
      <c r="G53" s="36">
        <v>1</v>
      </c>
      <c r="H53" s="37">
        <f t="shared" si="8"/>
        <v>4527.84</v>
      </c>
      <c r="I53" s="38">
        <v>0</v>
      </c>
      <c r="J53" s="39">
        <v>0</v>
      </c>
      <c r="K53" s="40">
        <f t="shared" si="9"/>
        <v>0</v>
      </c>
      <c r="L53" s="41"/>
      <c r="M53" s="40">
        <f t="shared" si="10"/>
        <v>0</v>
      </c>
      <c r="N53" s="41"/>
      <c r="O53" s="40">
        <f t="shared" si="11"/>
        <v>1.8381833300000001E-2</v>
      </c>
      <c r="P53" s="41">
        <v>83.23</v>
      </c>
      <c r="Q53" s="42">
        <f t="shared" si="12"/>
        <v>1.8381833300000001E-2</v>
      </c>
      <c r="R53" s="43">
        <f t="shared" si="13"/>
        <v>83.23</v>
      </c>
      <c r="S53">
        <v>129450</v>
      </c>
    </row>
    <row r="54" spans="1:19" ht="26.4" x14ac:dyDescent="0.3">
      <c r="A54" s="31" t="s">
        <v>115</v>
      </c>
      <c r="B54" s="32" t="s">
        <v>116</v>
      </c>
      <c r="C54" s="33" t="s">
        <v>30</v>
      </c>
      <c r="D54" s="34">
        <v>1</v>
      </c>
      <c r="E54" s="35">
        <v>4264.1000000000004</v>
      </c>
      <c r="F54" s="35">
        <f t="shared" si="7"/>
        <v>4264.1000000000004</v>
      </c>
      <c r="G54" s="36">
        <v>1</v>
      </c>
      <c r="H54" s="37">
        <f t="shared" si="8"/>
        <v>4264.1000000000004</v>
      </c>
      <c r="I54" s="38">
        <v>0</v>
      </c>
      <c r="J54" s="39">
        <v>0</v>
      </c>
      <c r="K54" s="40">
        <f t="shared" si="9"/>
        <v>0</v>
      </c>
      <c r="L54" s="41"/>
      <c r="M54" s="40">
        <f t="shared" si="10"/>
        <v>0</v>
      </c>
      <c r="N54" s="41"/>
      <c r="O54" s="40">
        <f t="shared" si="11"/>
        <v>0.19647053310000001</v>
      </c>
      <c r="P54" s="41">
        <v>837.77</v>
      </c>
      <c r="Q54" s="42">
        <f t="shared" si="12"/>
        <v>0.19647053310000001</v>
      </c>
      <c r="R54" s="43">
        <f t="shared" si="13"/>
        <v>837.77</v>
      </c>
      <c r="S54">
        <v>129451</v>
      </c>
    </row>
    <row r="55" spans="1:19" ht="26.4" x14ac:dyDescent="0.3">
      <c r="A55" s="31" t="s">
        <v>117</v>
      </c>
      <c r="B55" s="32" t="s">
        <v>118</v>
      </c>
      <c r="C55" s="33" t="s">
        <v>30</v>
      </c>
      <c r="D55" s="34">
        <v>1</v>
      </c>
      <c r="E55" s="35">
        <v>3921.64</v>
      </c>
      <c r="F55" s="35">
        <f t="shared" si="7"/>
        <v>3921.64</v>
      </c>
      <c r="G55" s="36">
        <v>1</v>
      </c>
      <c r="H55" s="37">
        <f t="shared" si="8"/>
        <v>3921.64</v>
      </c>
      <c r="I55" s="38">
        <v>0</v>
      </c>
      <c r="J55" s="39">
        <v>0</v>
      </c>
      <c r="K55" s="40">
        <f t="shared" si="9"/>
        <v>0</v>
      </c>
      <c r="L55" s="41"/>
      <c r="M55" s="40">
        <f t="shared" si="10"/>
        <v>0</v>
      </c>
      <c r="N55" s="41"/>
      <c r="O55" s="40">
        <f t="shared" si="11"/>
        <v>0</v>
      </c>
      <c r="P55" s="41"/>
      <c r="Q55" s="42">
        <f t="shared" si="12"/>
        <v>0</v>
      </c>
      <c r="R55" s="43">
        <f t="shared" si="13"/>
        <v>0</v>
      </c>
      <c r="S55">
        <v>129452</v>
      </c>
    </row>
    <row r="56" spans="1:19" ht="26.4" x14ac:dyDescent="0.3">
      <c r="A56" s="31" t="s">
        <v>119</v>
      </c>
      <c r="B56" s="32" t="s">
        <v>120</v>
      </c>
      <c r="C56" s="33" t="s">
        <v>30</v>
      </c>
      <c r="D56" s="34">
        <v>1</v>
      </c>
      <c r="E56" s="35">
        <v>3163.82</v>
      </c>
      <c r="F56" s="35">
        <f t="shared" si="7"/>
        <v>3163.82</v>
      </c>
      <c r="G56" s="36">
        <v>1</v>
      </c>
      <c r="H56" s="37">
        <f t="shared" si="8"/>
        <v>3163.82</v>
      </c>
      <c r="I56" s="38">
        <v>0.2296432793</v>
      </c>
      <c r="J56" s="39">
        <v>726.55</v>
      </c>
      <c r="K56" s="40">
        <f t="shared" si="9"/>
        <v>0</v>
      </c>
      <c r="L56" s="41"/>
      <c r="M56" s="40">
        <f t="shared" si="10"/>
        <v>0.2296432793</v>
      </c>
      <c r="N56" s="41">
        <v>726.55</v>
      </c>
      <c r="O56" s="40">
        <f t="shared" si="11"/>
        <v>3.2169971700000001E-2</v>
      </c>
      <c r="P56" s="41">
        <v>101.78</v>
      </c>
      <c r="Q56" s="42">
        <f t="shared" si="12"/>
        <v>3.2169971700000001E-2</v>
      </c>
      <c r="R56" s="43">
        <f t="shared" si="13"/>
        <v>101.78</v>
      </c>
      <c r="S56">
        <v>129453</v>
      </c>
    </row>
    <row r="57" spans="1:19" ht="26.4" x14ac:dyDescent="0.3">
      <c r="A57" s="31" t="s">
        <v>121</v>
      </c>
      <c r="B57" s="32" t="s">
        <v>122</v>
      </c>
      <c r="C57" s="33" t="s">
        <v>30</v>
      </c>
      <c r="D57" s="34">
        <v>1</v>
      </c>
      <c r="E57" s="35">
        <v>3513.65</v>
      </c>
      <c r="F57" s="35">
        <f t="shared" si="7"/>
        <v>3513.65</v>
      </c>
      <c r="G57" s="36">
        <v>1</v>
      </c>
      <c r="H57" s="37">
        <f t="shared" si="8"/>
        <v>3513.65</v>
      </c>
      <c r="I57" s="38">
        <v>0.10101176839999999</v>
      </c>
      <c r="J57" s="39">
        <v>354.92</v>
      </c>
      <c r="K57" s="40">
        <f t="shared" si="9"/>
        <v>0</v>
      </c>
      <c r="L57" s="41"/>
      <c r="M57" s="40">
        <f t="shared" si="10"/>
        <v>0.10101176839999999</v>
      </c>
      <c r="N57" s="41">
        <v>354.92</v>
      </c>
      <c r="O57" s="40">
        <f t="shared" si="11"/>
        <v>0</v>
      </c>
      <c r="P57" s="41"/>
      <c r="Q57" s="42">
        <f t="shared" si="12"/>
        <v>0</v>
      </c>
      <c r="R57" s="43">
        <f t="shared" si="13"/>
        <v>0</v>
      </c>
      <c r="S57">
        <v>129454</v>
      </c>
    </row>
    <row r="58" spans="1:19" ht="26.4" x14ac:dyDescent="0.3">
      <c r="A58" s="31" t="s">
        <v>123</v>
      </c>
      <c r="B58" s="32" t="s">
        <v>124</v>
      </c>
      <c r="C58" s="33" t="s">
        <v>30</v>
      </c>
      <c r="D58" s="34">
        <v>1</v>
      </c>
      <c r="E58" s="35">
        <v>3163.82</v>
      </c>
      <c r="F58" s="35">
        <f t="shared" si="7"/>
        <v>3163.82</v>
      </c>
      <c r="G58" s="36">
        <v>1</v>
      </c>
      <c r="H58" s="37">
        <f t="shared" si="8"/>
        <v>3163.82</v>
      </c>
      <c r="I58" s="38">
        <v>9.7957532400000102E-2</v>
      </c>
      <c r="J58" s="39">
        <v>309.92</v>
      </c>
      <c r="K58" s="40">
        <f t="shared" si="9"/>
        <v>0</v>
      </c>
      <c r="L58" s="41"/>
      <c r="M58" s="40">
        <f t="shared" si="10"/>
        <v>9.7957532400000005E-2</v>
      </c>
      <c r="N58" s="41">
        <v>309.92</v>
      </c>
      <c r="O58" s="40">
        <f t="shared" si="11"/>
        <v>0.16691215049999999</v>
      </c>
      <c r="P58" s="41">
        <v>528.08000000000004</v>
      </c>
      <c r="Q58" s="42">
        <f t="shared" si="12"/>
        <v>0.16691215050000008</v>
      </c>
      <c r="R58" s="43">
        <f t="shared" si="13"/>
        <v>528.08000000000004</v>
      </c>
      <c r="S58">
        <v>129455</v>
      </c>
    </row>
    <row r="59" spans="1:19" ht="26.4" x14ac:dyDescent="0.3">
      <c r="A59" s="31" t="s">
        <v>125</v>
      </c>
      <c r="B59" s="32" t="s">
        <v>126</v>
      </c>
      <c r="C59" s="33" t="s">
        <v>30</v>
      </c>
      <c r="D59" s="34">
        <v>1</v>
      </c>
      <c r="E59" s="35">
        <v>3610.79</v>
      </c>
      <c r="F59" s="35">
        <f t="shared" si="7"/>
        <v>3610.79</v>
      </c>
      <c r="G59" s="36">
        <v>1</v>
      </c>
      <c r="H59" s="37">
        <f t="shared" si="8"/>
        <v>3610.79</v>
      </c>
      <c r="I59" s="38">
        <v>0.1176861573</v>
      </c>
      <c r="J59" s="39">
        <v>424.94</v>
      </c>
      <c r="K59" s="40">
        <f t="shared" si="9"/>
        <v>0</v>
      </c>
      <c r="L59" s="41"/>
      <c r="M59" s="40">
        <f t="shared" si="10"/>
        <v>0.1176861573</v>
      </c>
      <c r="N59" s="41">
        <v>424.94</v>
      </c>
      <c r="O59" s="40">
        <f t="shared" si="11"/>
        <v>0</v>
      </c>
      <c r="P59" s="41"/>
      <c r="Q59" s="42">
        <f t="shared" si="12"/>
        <v>0</v>
      </c>
      <c r="R59" s="43">
        <f t="shared" si="13"/>
        <v>0</v>
      </c>
      <c r="S59">
        <v>129456</v>
      </c>
    </row>
    <row r="60" spans="1:19" ht="26.4" x14ac:dyDescent="0.3">
      <c r="A60" s="31" t="s">
        <v>127</v>
      </c>
      <c r="B60" s="32" t="s">
        <v>128</v>
      </c>
      <c r="C60" s="33" t="s">
        <v>30</v>
      </c>
      <c r="D60" s="34">
        <v>1</v>
      </c>
      <c r="E60" s="35">
        <v>2956.62</v>
      </c>
      <c r="F60" s="35">
        <f t="shared" si="7"/>
        <v>2956.62</v>
      </c>
      <c r="G60" s="36">
        <v>1</v>
      </c>
      <c r="H60" s="37">
        <f t="shared" si="8"/>
        <v>2956.62</v>
      </c>
      <c r="I60" s="38">
        <v>9.5798580800000005E-2</v>
      </c>
      <c r="J60" s="39">
        <v>283.24</v>
      </c>
      <c r="K60" s="40">
        <f t="shared" si="9"/>
        <v>0</v>
      </c>
      <c r="L60" s="41"/>
      <c r="M60" s="40">
        <f t="shared" si="10"/>
        <v>0</v>
      </c>
      <c r="N60" s="41"/>
      <c r="O60" s="40">
        <f t="shared" si="11"/>
        <v>0</v>
      </c>
      <c r="P60" s="41"/>
      <c r="Q60" s="42">
        <f t="shared" si="12"/>
        <v>9.5798580800000005E-2</v>
      </c>
      <c r="R60" s="43">
        <f t="shared" si="13"/>
        <v>283.24</v>
      </c>
      <c r="S60">
        <v>129457</v>
      </c>
    </row>
    <row r="61" spans="1:19" ht="26.4" x14ac:dyDescent="0.3">
      <c r="A61" s="31" t="s">
        <v>129</v>
      </c>
      <c r="B61" s="32" t="s">
        <v>130</v>
      </c>
      <c r="C61" s="33" t="s">
        <v>30</v>
      </c>
      <c r="D61" s="34">
        <v>1</v>
      </c>
      <c r="E61" s="35">
        <v>3675.75</v>
      </c>
      <c r="F61" s="35">
        <f t="shared" si="7"/>
        <v>3675.75</v>
      </c>
      <c r="G61" s="36">
        <v>1</v>
      </c>
      <c r="H61" s="37">
        <f t="shared" si="8"/>
        <v>3675.75</v>
      </c>
      <c r="I61" s="38">
        <v>-1.00000008274037E-10</v>
      </c>
      <c r="J61" s="39">
        <v>0</v>
      </c>
      <c r="K61" s="40">
        <f t="shared" si="9"/>
        <v>0</v>
      </c>
      <c r="L61" s="41"/>
      <c r="M61" s="40">
        <f t="shared" si="10"/>
        <v>0</v>
      </c>
      <c r="N61" s="41"/>
      <c r="O61" s="40">
        <f t="shared" si="11"/>
        <v>0.29554784740000001</v>
      </c>
      <c r="P61" s="41">
        <v>1086.3599999999999</v>
      </c>
      <c r="Q61" s="42">
        <f t="shared" si="12"/>
        <v>0.2955478473</v>
      </c>
      <c r="R61" s="43">
        <f t="shared" si="13"/>
        <v>1086.3599999999999</v>
      </c>
      <c r="S61">
        <v>129458</v>
      </c>
    </row>
    <row r="62" spans="1:19" ht="26.4" x14ac:dyDescent="0.3">
      <c r="A62" s="31" t="s">
        <v>131</v>
      </c>
      <c r="B62" s="32" t="s">
        <v>132</v>
      </c>
      <c r="C62" s="33" t="s">
        <v>30</v>
      </c>
      <c r="D62" s="34">
        <v>1</v>
      </c>
      <c r="E62" s="35">
        <v>3653.7</v>
      </c>
      <c r="F62" s="35">
        <f t="shared" si="7"/>
        <v>3653.7</v>
      </c>
      <c r="G62" s="36">
        <v>1</v>
      </c>
      <c r="H62" s="37">
        <f t="shared" si="8"/>
        <v>3653.7</v>
      </c>
      <c r="I62" s="38">
        <v>0</v>
      </c>
      <c r="J62" s="39">
        <v>0</v>
      </c>
      <c r="K62" s="40">
        <f t="shared" si="9"/>
        <v>0</v>
      </c>
      <c r="L62" s="41"/>
      <c r="M62" s="40">
        <f t="shared" si="10"/>
        <v>0</v>
      </c>
      <c r="N62" s="41"/>
      <c r="O62" s="40">
        <f t="shared" si="11"/>
        <v>0.17113063470000001</v>
      </c>
      <c r="P62" s="41">
        <v>625.26</v>
      </c>
      <c r="Q62" s="42">
        <f t="shared" si="12"/>
        <v>0.17113063470000001</v>
      </c>
      <c r="R62" s="43">
        <f t="shared" si="13"/>
        <v>625.26</v>
      </c>
      <c r="S62">
        <v>129459</v>
      </c>
    </row>
    <row r="63" spans="1:19" ht="26.4" x14ac:dyDescent="0.3">
      <c r="A63" s="31" t="s">
        <v>133</v>
      </c>
      <c r="B63" s="32" t="s">
        <v>134</v>
      </c>
      <c r="C63" s="33" t="s">
        <v>30</v>
      </c>
      <c r="D63" s="34">
        <v>1</v>
      </c>
      <c r="E63" s="35">
        <v>3943.68</v>
      </c>
      <c r="F63" s="35">
        <f t="shared" si="7"/>
        <v>3943.68</v>
      </c>
      <c r="G63" s="36">
        <v>1</v>
      </c>
      <c r="H63" s="37">
        <f t="shared" si="8"/>
        <v>3943.68</v>
      </c>
      <c r="I63" s="38">
        <v>1.00000008274037E-10</v>
      </c>
      <c r="J63" s="39">
        <v>0</v>
      </c>
      <c r="K63" s="40">
        <f t="shared" si="9"/>
        <v>0</v>
      </c>
      <c r="L63" s="41"/>
      <c r="M63" s="40">
        <f t="shared" si="10"/>
        <v>0</v>
      </c>
      <c r="N63" s="41"/>
      <c r="O63" s="40">
        <f t="shared" si="11"/>
        <v>9.5205493299999999E-2</v>
      </c>
      <c r="P63" s="41">
        <v>375.46</v>
      </c>
      <c r="Q63" s="42">
        <f t="shared" si="12"/>
        <v>9.5205493400000007E-2</v>
      </c>
      <c r="R63" s="43">
        <f t="shared" si="13"/>
        <v>375.46</v>
      </c>
      <c r="S63">
        <v>129460</v>
      </c>
    </row>
    <row r="64" spans="1:19" ht="26.4" x14ac:dyDescent="0.3">
      <c r="A64" s="31" t="s">
        <v>135</v>
      </c>
      <c r="B64" s="32" t="s">
        <v>136</v>
      </c>
      <c r="C64" s="33" t="s">
        <v>30</v>
      </c>
      <c r="D64" s="34">
        <v>1</v>
      </c>
      <c r="E64" s="35">
        <v>3943.68</v>
      </c>
      <c r="F64" s="35">
        <f t="shared" si="7"/>
        <v>3943.68</v>
      </c>
      <c r="G64" s="36">
        <v>1</v>
      </c>
      <c r="H64" s="37">
        <f t="shared" si="8"/>
        <v>3943.68</v>
      </c>
      <c r="I64" s="38">
        <v>1.00000008274037E-10</v>
      </c>
      <c r="J64" s="39">
        <v>0</v>
      </c>
      <c r="K64" s="40">
        <f t="shared" si="9"/>
        <v>0</v>
      </c>
      <c r="L64" s="41"/>
      <c r="M64" s="40">
        <f t="shared" si="10"/>
        <v>0</v>
      </c>
      <c r="N64" s="41"/>
      <c r="O64" s="40">
        <f t="shared" si="11"/>
        <v>0</v>
      </c>
      <c r="P64" s="41"/>
      <c r="Q64" s="42">
        <f t="shared" si="12"/>
        <v>1.00000008274037E-10</v>
      </c>
      <c r="R64" s="43">
        <f t="shared" si="13"/>
        <v>0</v>
      </c>
      <c r="S64">
        <v>129461</v>
      </c>
    </row>
    <row r="65" spans="1:19" ht="26.4" x14ac:dyDescent="0.3">
      <c r="A65" s="31" t="s">
        <v>137</v>
      </c>
      <c r="B65" s="32" t="s">
        <v>138</v>
      </c>
      <c r="C65" s="33" t="s">
        <v>30</v>
      </c>
      <c r="D65" s="34">
        <v>1</v>
      </c>
      <c r="E65" s="35">
        <v>4333.03</v>
      </c>
      <c r="F65" s="35">
        <f t="shared" si="7"/>
        <v>4333.03</v>
      </c>
      <c r="G65" s="36">
        <v>1</v>
      </c>
      <c r="H65" s="37">
        <f t="shared" si="8"/>
        <v>4333.03</v>
      </c>
      <c r="I65" s="38">
        <v>4.8003360299999999E-2</v>
      </c>
      <c r="J65" s="39">
        <v>208</v>
      </c>
      <c r="K65" s="40">
        <f t="shared" si="9"/>
        <v>0</v>
      </c>
      <c r="L65" s="41"/>
      <c r="M65" s="40">
        <f t="shared" si="10"/>
        <v>0</v>
      </c>
      <c r="N65" s="41"/>
      <c r="O65" s="40">
        <f t="shared" si="11"/>
        <v>0.1074721384</v>
      </c>
      <c r="P65" s="41">
        <v>465.68</v>
      </c>
      <c r="Q65" s="42">
        <f t="shared" si="12"/>
        <v>0.15547549869999999</v>
      </c>
      <c r="R65" s="43">
        <f t="shared" si="13"/>
        <v>673.68</v>
      </c>
      <c r="S65">
        <v>129462</v>
      </c>
    </row>
    <row r="66" spans="1:19" ht="26.4" x14ac:dyDescent="0.3">
      <c r="A66" s="31" t="s">
        <v>139</v>
      </c>
      <c r="B66" s="32" t="s">
        <v>140</v>
      </c>
      <c r="C66" s="33" t="s">
        <v>30</v>
      </c>
      <c r="D66" s="34">
        <v>1</v>
      </c>
      <c r="E66" s="35">
        <v>3513.65</v>
      </c>
      <c r="F66" s="35">
        <f t="shared" si="7"/>
        <v>3513.65</v>
      </c>
      <c r="G66" s="36">
        <v>1</v>
      </c>
      <c r="H66" s="37">
        <f t="shared" si="8"/>
        <v>3513.65</v>
      </c>
      <c r="I66" s="38">
        <v>0.10101176839999999</v>
      </c>
      <c r="J66" s="39">
        <v>354.92</v>
      </c>
      <c r="K66" s="40">
        <f t="shared" si="9"/>
        <v>0</v>
      </c>
      <c r="L66" s="41"/>
      <c r="M66" s="40">
        <f t="shared" si="10"/>
        <v>0.10101176839999999</v>
      </c>
      <c r="N66" s="41">
        <v>354.92</v>
      </c>
      <c r="O66" s="40">
        <f t="shared" si="11"/>
        <v>6.64238043E-2</v>
      </c>
      <c r="P66" s="41">
        <v>233.39</v>
      </c>
      <c r="Q66" s="42">
        <f t="shared" si="12"/>
        <v>6.64238043E-2</v>
      </c>
      <c r="R66" s="43">
        <f t="shared" si="13"/>
        <v>233.39</v>
      </c>
      <c r="S66">
        <v>129463</v>
      </c>
    </row>
    <row r="67" spans="1:19" ht="26.4" x14ac:dyDescent="0.3">
      <c r="A67" s="31" t="s">
        <v>141</v>
      </c>
      <c r="B67" s="32" t="s">
        <v>142</v>
      </c>
      <c r="C67" s="33" t="s">
        <v>30</v>
      </c>
      <c r="D67" s="34">
        <v>1</v>
      </c>
      <c r="E67" s="35">
        <v>4387.91</v>
      </c>
      <c r="F67" s="35">
        <f t="shared" si="7"/>
        <v>4387.91</v>
      </c>
      <c r="G67" s="36">
        <v>1</v>
      </c>
      <c r="H67" s="37">
        <f t="shared" si="8"/>
        <v>4387.91</v>
      </c>
      <c r="I67" s="38">
        <v>5.8458354900000002E-2</v>
      </c>
      <c r="J67" s="39">
        <v>256.51</v>
      </c>
      <c r="K67" s="40">
        <f t="shared" si="9"/>
        <v>0</v>
      </c>
      <c r="L67" s="41"/>
      <c r="M67" s="40">
        <f t="shared" si="10"/>
        <v>0</v>
      </c>
      <c r="N67" s="41"/>
      <c r="O67" s="40">
        <f t="shared" si="11"/>
        <v>0</v>
      </c>
      <c r="P67" s="41"/>
      <c r="Q67" s="42">
        <f t="shared" si="12"/>
        <v>5.8458354900000002E-2</v>
      </c>
      <c r="R67" s="43">
        <f t="shared" si="13"/>
        <v>256.51</v>
      </c>
      <c r="S67">
        <v>129464</v>
      </c>
    </row>
    <row r="68" spans="1:19" ht="26.4" x14ac:dyDescent="0.3">
      <c r="A68" s="31" t="s">
        <v>143</v>
      </c>
      <c r="B68" s="32" t="s">
        <v>144</v>
      </c>
      <c r="C68" s="33" t="s">
        <v>30</v>
      </c>
      <c r="D68" s="34">
        <v>1</v>
      </c>
      <c r="E68" s="35">
        <v>4333.03</v>
      </c>
      <c r="F68" s="35">
        <f t="shared" si="7"/>
        <v>4333.03</v>
      </c>
      <c r="G68" s="36">
        <v>0</v>
      </c>
      <c r="H68" s="37">
        <f t="shared" si="8"/>
        <v>0</v>
      </c>
      <c r="I68" s="38">
        <v>0</v>
      </c>
      <c r="J68" s="39">
        <v>0</v>
      </c>
      <c r="K68" s="40">
        <f t="shared" si="9"/>
        <v>0</v>
      </c>
      <c r="L68" s="41"/>
      <c r="M68" s="40">
        <f t="shared" si="10"/>
        <v>0</v>
      </c>
      <c r="N68" s="41"/>
      <c r="O68" s="40">
        <f t="shared" si="11"/>
        <v>0</v>
      </c>
      <c r="P68" s="41"/>
      <c r="Q68" s="42">
        <f t="shared" si="12"/>
        <v>0</v>
      </c>
      <c r="R68" s="43">
        <f t="shared" si="13"/>
        <v>0</v>
      </c>
      <c r="S68">
        <v>129465</v>
      </c>
    </row>
    <row r="69" spans="1:19" ht="26.4" x14ac:dyDescent="0.3">
      <c r="A69" s="31" t="s">
        <v>145</v>
      </c>
      <c r="B69" s="32" t="s">
        <v>146</v>
      </c>
      <c r="C69" s="33" t="s">
        <v>30</v>
      </c>
      <c r="D69" s="34">
        <v>1</v>
      </c>
      <c r="E69" s="35">
        <v>3438.83</v>
      </c>
      <c r="F69" s="35">
        <f t="shared" si="7"/>
        <v>3438.83</v>
      </c>
      <c r="G69" s="36">
        <v>1</v>
      </c>
      <c r="H69" s="37">
        <f t="shared" si="8"/>
        <v>3438.83</v>
      </c>
      <c r="I69" s="38">
        <v>0.1647129983</v>
      </c>
      <c r="J69" s="39">
        <v>566.41999999999996</v>
      </c>
      <c r="K69" s="40">
        <f t="shared" si="9"/>
        <v>0</v>
      </c>
      <c r="L69" s="41"/>
      <c r="M69" s="40">
        <f t="shared" si="10"/>
        <v>0.1042273099</v>
      </c>
      <c r="N69" s="41">
        <v>358.42</v>
      </c>
      <c r="O69" s="40">
        <f t="shared" si="11"/>
        <v>0</v>
      </c>
      <c r="P69" s="41"/>
      <c r="Q69" s="42">
        <f t="shared" si="12"/>
        <v>6.0485688400000001E-2</v>
      </c>
      <c r="R69" s="43">
        <f t="shared" si="13"/>
        <v>208</v>
      </c>
      <c r="S69">
        <v>129466</v>
      </c>
    </row>
    <row r="70" spans="1:19" ht="26.4" x14ac:dyDescent="0.3">
      <c r="A70" s="31" t="s">
        <v>147</v>
      </c>
      <c r="B70" s="32" t="s">
        <v>148</v>
      </c>
      <c r="C70" s="33" t="s">
        <v>30</v>
      </c>
      <c r="D70" s="34">
        <v>1</v>
      </c>
      <c r="E70" s="35">
        <v>4333.03</v>
      </c>
      <c r="F70" s="35">
        <f t="shared" si="7"/>
        <v>4333.03</v>
      </c>
      <c r="G70" s="36">
        <v>1</v>
      </c>
      <c r="H70" s="37">
        <f t="shared" si="8"/>
        <v>4333.03</v>
      </c>
      <c r="I70" s="38">
        <v>0.1340539992</v>
      </c>
      <c r="J70" s="39">
        <v>580.86</v>
      </c>
      <c r="K70" s="40">
        <f t="shared" si="9"/>
        <v>0</v>
      </c>
      <c r="L70" s="41"/>
      <c r="M70" s="40">
        <f t="shared" si="10"/>
        <v>0</v>
      </c>
      <c r="N70" s="41"/>
      <c r="O70" s="40">
        <f t="shared" si="11"/>
        <v>0</v>
      </c>
      <c r="P70" s="41"/>
      <c r="Q70" s="42">
        <f t="shared" si="12"/>
        <v>0.1340539992</v>
      </c>
      <c r="R70" s="43">
        <f t="shared" si="13"/>
        <v>580.86</v>
      </c>
      <c r="S70">
        <v>129467</v>
      </c>
    </row>
    <row r="71" spans="1:19" ht="26.4" x14ac:dyDescent="0.3">
      <c r="A71" s="31" t="s">
        <v>149</v>
      </c>
      <c r="B71" s="32" t="s">
        <v>150</v>
      </c>
      <c r="C71" s="33" t="s">
        <v>30</v>
      </c>
      <c r="D71" s="34">
        <v>1</v>
      </c>
      <c r="E71" s="35">
        <v>4333.03</v>
      </c>
      <c r="F71" s="35">
        <f t="shared" si="7"/>
        <v>4333.03</v>
      </c>
      <c r="G71" s="36">
        <v>0</v>
      </c>
      <c r="H71" s="37">
        <f t="shared" si="8"/>
        <v>0</v>
      </c>
      <c r="I71" s="38">
        <v>0</v>
      </c>
      <c r="J71" s="39">
        <v>0</v>
      </c>
      <c r="K71" s="40">
        <f t="shared" si="9"/>
        <v>0</v>
      </c>
      <c r="L71" s="41"/>
      <c r="M71" s="40">
        <f t="shared" si="10"/>
        <v>0</v>
      </c>
      <c r="N71" s="41"/>
      <c r="O71" s="40">
        <f t="shared" si="11"/>
        <v>0</v>
      </c>
      <c r="P71" s="41"/>
      <c r="Q71" s="42">
        <f t="shared" si="12"/>
        <v>0</v>
      </c>
      <c r="R71" s="43">
        <f t="shared" si="13"/>
        <v>0</v>
      </c>
      <c r="S71">
        <v>129468</v>
      </c>
    </row>
    <row r="72" spans="1:19" ht="26.4" x14ac:dyDescent="0.3">
      <c r="A72" s="31" t="s">
        <v>151</v>
      </c>
      <c r="B72" s="32" t="s">
        <v>152</v>
      </c>
      <c r="C72" s="33" t="s">
        <v>30</v>
      </c>
      <c r="D72" s="34">
        <v>1</v>
      </c>
      <c r="E72" s="35">
        <v>4333.03</v>
      </c>
      <c r="F72" s="35">
        <f t="shared" si="7"/>
        <v>4333.03</v>
      </c>
      <c r="G72" s="36">
        <v>1</v>
      </c>
      <c r="H72" s="37">
        <f t="shared" si="8"/>
        <v>4333.03</v>
      </c>
      <c r="I72" s="38">
        <v>4.8003360199999998E-2</v>
      </c>
      <c r="J72" s="39">
        <v>208</v>
      </c>
      <c r="K72" s="40">
        <f t="shared" si="9"/>
        <v>0</v>
      </c>
      <c r="L72" s="41"/>
      <c r="M72" s="40">
        <f t="shared" si="10"/>
        <v>0</v>
      </c>
      <c r="N72" s="41"/>
      <c r="O72" s="40">
        <f t="shared" si="11"/>
        <v>0</v>
      </c>
      <c r="P72" s="41"/>
      <c r="Q72" s="42">
        <f t="shared" si="12"/>
        <v>4.8003360199999998E-2</v>
      </c>
      <c r="R72" s="43">
        <f t="shared" si="13"/>
        <v>208</v>
      </c>
      <c r="S72">
        <v>129469</v>
      </c>
    </row>
    <row r="73" spans="1:19" ht="26.4" x14ac:dyDescent="0.3">
      <c r="A73" s="31" t="s">
        <v>153</v>
      </c>
      <c r="B73" s="32" t="s">
        <v>154</v>
      </c>
      <c r="C73" s="33" t="s">
        <v>30</v>
      </c>
      <c r="D73" s="34">
        <v>1</v>
      </c>
      <c r="E73" s="35">
        <v>4333.03</v>
      </c>
      <c r="F73" s="35">
        <f t="shared" si="7"/>
        <v>4333.03</v>
      </c>
      <c r="G73" s="36">
        <v>1</v>
      </c>
      <c r="H73" s="37">
        <f t="shared" si="8"/>
        <v>4333.03</v>
      </c>
      <c r="I73" s="38">
        <v>6.7781667799999903E-2</v>
      </c>
      <c r="J73" s="39">
        <v>293.7</v>
      </c>
      <c r="K73" s="40">
        <f t="shared" si="9"/>
        <v>0</v>
      </c>
      <c r="L73" s="41"/>
      <c r="M73" s="40">
        <f t="shared" si="10"/>
        <v>0</v>
      </c>
      <c r="N73" s="41"/>
      <c r="O73" s="40">
        <f t="shared" si="11"/>
        <v>4.8511088100000002E-2</v>
      </c>
      <c r="P73" s="41">
        <v>210.2</v>
      </c>
      <c r="Q73" s="42">
        <f t="shared" si="12"/>
        <v>0.11629275589999991</v>
      </c>
      <c r="R73" s="43">
        <f t="shared" si="13"/>
        <v>503.9</v>
      </c>
      <c r="S73">
        <v>129470</v>
      </c>
    </row>
    <row r="74" spans="1:19" ht="26.4" x14ac:dyDescent="0.3">
      <c r="A74" s="31" t="s">
        <v>155</v>
      </c>
      <c r="B74" s="32" t="s">
        <v>156</v>
      </c>
      <c r="C74" s="33" t="s">
        <v>30</v>
      </c>
      <c r="D74" s="34">
        <v>1</v>
      </c>
      <c r="E74" s="35">
        <v>4333.03</v>
      </c>
      <c r="F74" s="35">
        <f t="shared" si="7"/>
        <v>4333.03</v>
      </c>
      <c r="G74" s="36">
        <v>1</v>
      </c>
      <c r="H74" s="37">
        <f t="shared" si="8"/>
        <v>4333.03</v>
      </c>
      <c r="I74" s="38">
        <v>1</v>
      </c>
      <c r="J74" s="39">
        <v>4333.03</v>
      </c>
      <c r="K74" s="40">
        <f t="shared" si="9"/>
        <v>0</v>
      </c>
      <c r="L74" s="41"/>
      <c r="M74" s="40">
        <f t="shared" si="10"/>
        <v>0</v>
      </c>
      <c r="N74" s="41"/>
      <c r="O74" s="40">
        <f t="shared" si="11"/>
        <v>0</v>
      </c>
      <c r="P74" s="41"/>
      <c r="Q74" s="42">
        <f t="shared" si="12"/>
        <v>1</v>
      </c>
      <c r="R74" s="43">
        <f t="shared" si="13"/>
        <v>4333.03</v>
      </c>
      <c r="S74">
        <v>129471</v>
      </c>
    </row>
    <row r="75" spans="1:19" ht="26.4" x14ac:dyDescent="0.3">
      <c r="A75" s="31" t="s">
        <v>157</v>
      </c>
      <c r="B75" s="32" t="s">
        <v>158</v>
      </c>
      <c r="C75" s="33" t="s">
        <v>30</v>
      </c>
      <c r="D75" s="34">
        <v>1</v>
      </c>
      <c r="E75" s="35">
        <v>4333.03</v>
      </c>
      <c r="F75" s="35">
        <f t="shared" ref="F75:F106" si="14">ROUND(E75*D75,2)</f>
        <v>4333.03</v>
      </c>
      <c r="G75" s="36">
        <v>1</v>
      </c>
      <c r="H75" s="37">
        <f t="shared" ref="H75:H106" si="15">ROUND(G75*E75,2)</f>
        <v>4333.03</v>
      </c>
      <c r="I75" s="38">
        <v>0.56569190609999997</v>
      </c>
      <c r="J75" s="39">
        <v>2451.16</v>
      </c>
      <c r="K75" s="40">
        <f t="shared" ref="K75:K106" si="16">ROUND(L75/E75,10)</f>
        <v>0</v>
      </c>
      <c r="L75" s="41"/>
      <c r="M75" s="40">
        <f t="shared" ref="M75:M106" si="17">ROUND(N75/E75,10)</f>
        <v>0.5202664186</v>
      </c>
      <c r="N75" s="41">
        <v>2254.33</v>
      </c>
      <c r="O75" s="40">
        <f t="shared" ref="O75:O106" si="18">ROUND(P75/E75,10)</f>
        <v>0</v>
      </c>
      <c r="P75" s="41"/>
      <c r="Q75" s="42">
        <f t="shared" ref="Q75:Q106" si="19">I75-K75-M75+O75</f>
        <v>4.5425487499999972E-2</v>
      </c>
      <c r="R75" s="43">
        <f t="shared" ref="R75:R106" si="20">ROUND(Q75*E75,2)</f>
        <v>196.83</v>
      </c>
      <c r="S75">
        <v>129472</v>
      </c>
    </row>
    <row r="76" spans="1:19" ht="26.4" x14ac:dyDescent="0.3">
      <c r="A76" s="31" t="s">
        <v>159</v>
      </c>
      <c r="B76" s="32" t="s">
        <v>160</v>
      </c>
      <c r="C76" s="33" t="s">
        <v>30</v>
      </c>
      <c r="D76" s="34">
        <v>1</v>
      </c>
      <c r="E76" s="35">
        <v>4333.03</v>
      </c>
      <c r="F76" s="35">
        <f t="shared" si="14"/>
        <v>4333.03</v>
      </c>
      <c r="G76" s="36">
        <v>1</v>
      </c>
      <c r="H76" s="37">
        <f t="shared" si="15"/>
        <v>4333.03</v>
      </c>
      <c r="I76" s="38">
        <v>0.59736950820000001</v>
      </c>
      <c r="J76" s="39">
        <v>2588.42</v>
      </c>
      <c r="K76" s="40">
        <f t="shared" si="16"/>
        <v>0</v>
      </c>
      <c r="L76" s="41"/>
      <c r="M76" s="40">
        <f t="shared" si="17"/>
        <v>0.55158168760000004</v>
      </c>
      <c r="N76" s="41">
        <v>2390.02</v>
      </c>
      <c r="O76" s="40">
        <f t="shared" si="18"/>
        <v>0</v>
      </c>
      <c r="P76" s="41"/>
      <c r="Q76" s="42">
        <f t="shared" si="19"/>
        <v>4.5787820599999973E-2</v>
      </c>
      <c r="R76" s="43">
        <f t="shared" si="20"/>
        <v>198.4</v>
      </c>
      <c r="S76">
        <v>129473</v>
      </c>
    </row>
    <row r="77" spans="1:19" ht="26.4" x14ac:dyDescent="0.3">
      <c r="A77" s="31" t="s">
        <v>161</v>
      </c>
      <c r="B77" s="32" t="s">
        <v>162</v>
      </c>
      <c r="C77" s="33" t="s">
        <v>30</v>
      </c>
      <c r="D77" s="34">
        <v>1</v>
      </c>
      <c r="E77" s="35">
        <v>4333.03</v>
      </c>
      <c r="F77" s="35">
        <f t="shared" si="14"/>
        <v>4333.03</v>
      </c>
      <c r="G77" s="36">
        <v>1</v>
      </c>
      <c r="H77" s="37">
        <f t="shared" si="15"/>
        <v>4333.03</v>
      </c>
      <c r="I77" s="38">
        <v>0.58756343710000003</v>
      </c>
      <c r="J77" s="39">
        <v>2545.9299999999998</v>
      </c>
      <c r="K77" s="40">
        <f t="shared" si="16"/>
        <v>0</v>
      </c>
      <c r="L77" s="41"/>
      <c r="M77" s="40">
        <f t="shared" si="17"/>
        <v>0.54207794549999999</v>
      </c>
      <c r="N77" s="41">
        <v>2348.84</v>
      </c>
      <c r="O77" s="40">
        <f t="shared" si="18"/>
        <v>0</v>
      </c>
      <c r="P77" s="41"/>
      <c r="Q77" s="42">
        <f t="shared" si="19"/>
        <v>4.5485491600000039E-2</v>
      </c>
      <c r="R77" s="43">
        <f t="shared" si="20"/>
        <v>197.09</v>
      </c>
      <c r="S77">
        <v>129474</v>
      </c>
    </row>
    <row r="78" spans="1:19" ht="26.4" x14ac:dyDescent="0.3">
      <c r="A78" s="31" t="s">
        <v>163</v>
      </c>
      <c r="B78" s="32" t="s">
        <v>164</v>
      </c>
      <c r="C78" s="33" t="s">
        <v>30</v>
      </c>
      <c r="D78" s="34">
        <v>1</v>
      </c>
      <c r="E78" s="35">
        <v>4333.03</v>
      </c>
      <c r="F78" s="35">
        <f t="shared" si="14"/>
        <v>4333.03</v>
      </c>
      <c r="G78" s="36">
        <v>1</v>
      </c>
      <c r="H78" s="37">
        <f t="shared" si="15"/>
        <v>4333.03</v>
      </c>
      <c r="I78" s="38">
        <v>0.53052252119999999</v>
      </c>
      <c r="J78" s="39">
        <v>2298.77</v>
      </c>
      <c r="K78" s="40">
        <f t="shared" si="16"/>
        <v>0</v>
      </c>
      <c r="L78" s="41"/>
      <c r="M78" s="40">
        <f t="shared" si="17"/>
        <v>0.48498856460000001</v>
      </c>
      <c r="N78" s="41">
        <v>2101.4699999999998</v>
      </c>
      <c r="O78" s="40">
        <f t="shared" si="18"/>
        <v>0</v>
      </c>
      <c r="P78" s="41"/>
      <c r="Q78" s="42">
        <f t="shared" si="19"/>
        <v>4.5533956599999981E-2</v>
      </c>
      <c r="R78" s="43">
        <f t="shared" si="20"/>
        <v>197.3</v>
      </c>
      <c r="S78">
        <v>129475</v>
      </c>
    </row>
    <row r="79" spans="1:19" ht="26.4" x14ac:dyDescent="0.3">
      <c r="A79" s="31" t="s">
        <v>165</v>
      </c>
      <c r="B79" s="32" t="s">
        <v>166</v>
      </c>
      <c r="C79" s="33" t="s">
        <v>30</v>
      </c>
      <c r="D79" s="34">
        <v>1</v>
      </c>
      <c r="E79" s="35">
        <v>3291.3</v>
      </c>
      <c r="F79" s="35">
        <f t="shared" si="14"/>
        <v>3291.3</v>
      </c>
      <c r="G79" s="36">
        <v>1</v>
      </c>
      <c r="H79" s="37">
        <f t="shared" si="15"/>
        <v>3291.3</v>
      </c>
      <c r="I79" s="38">
        <v>9.7636192400000002E-2</v>
      </c>
      <c r="J79" s="39">
        <v>321.35000000000002</v>
      </c>
      <c r="K79" s="40">
        <f t="shared" si="16"/>
        <v>0</v>
      </c>
      <c r="L79" s="41"/>
      <c r="M79" s="40">
        <f t="shared" si="17"/>
        <v>0</v>
      </c>
      <c r="N79" s="41"/>
      <c r="O79" s="40">
        <f t="shared" si="18"/>
        <v>0</v>
      </c>
      <c r="P79" s="41"/>
      <c r="Q79" s="42">
        <f t="shared" si="19"/>
        <v>9.7636192400000002E-2</v>
      </c>
      <c r="R79" s="43">
        <f t="shared" si="20"/>
        <v>321.35000000000002</v>
      </c>
      <c r="S79">
        <v>129476</v>
      </c>
    </row>
    <row r="80" spans="1:19" ht="26.4" x14ac:dyDescent="0.3">
      <c r="A80" s="31" t="s">
        <v>167</v>
      </c>
      <c r="B80" s="32" t="s">
        <v>168</v>
      </c>
      <c r="C80" s="33" t="s">
        <v>30</v>
      </c>
      <c r="D80" s="34">
        <v>1</v>
      </c>
      <c r="E80" s="35">
        <v>3773.89</v>
      </c>
      <c r="F80" s="35">
        <f t="shared" si="14"/>
        <v>3773.89</v>
      </c>
      <c r="G80" s="36">
        <v>1</v>
      </c>
      <c r="H80" s="37">
        <f t="shared" si="15"/>
        <v>3773.89</v>
      </c>
      <c r="I80" s="38">
        <v>0.14069037509999999</v>
      </c>
      <c r="J80" s="39">
        <v>530.95000000000005</v>
      </c>
      <c r="K80" s="40">
        <f t="shared" si="16"/>
        <v>0</v>
      </c>
      <c r="L80" s="41"/>
      <c r="M80" s="40">
        <f t="shared" si="17"/>
        <v>8.5839809899999994E-2</v>
      </c>
      <c r="N80" s="41">
        <v>323.95</v>
      </c>
      <c r="O80" s="40">
        <f t="shared" si="18"/>
        <v>0</v>
      </c>
      <c r="P80" s="41"/>
      <c r="Q80" s="42">
        <f t="shared" si="19"/>
        <v>5.4850565199999993E-2</v>
      </c>
      <c r="R80" s="43">
        <f t="shared" si="20"/>
        <v>207</v>
      </c>
      <c r="S80">
        <v>129477</v>
      </c>
    </row>
    <row r="81" spans="1:19" ht="26.4" x14ac:dyDescent="0.3">
      <c r="A81" s="31" t="s">
        <v>169</v>
      </c>
      <c r="B81" s="32" t="s">
        <v>170</v>
      </c>
      <c r="C81" s="33" t="s">
        <v>30</v>
      </c>
      <c r="D81" s="34">
        <v>1</v>
      </c>
      <c r="E81" s="35">
        <v>3452.17</v>
      </c>
      <c r="F81" s="35">
        <f t="shared" si="14"/>
        <v>3452.17</v>
      </c>
      <c r="G81" s="36">
        <v>1</v>
      </c>
      <c r="H81" s="37">
        <f t="shared" si="15"/>
        <v>3452.17</v>
      </c>
      <c r="I81" s="38">
        <v>0.15286616820000001</v>
      </c>
      <c r="J81" s="39">
        <v>527.72</v>
      </c>
      <c r="K81" s="40">
        <f t="shared" si="16"/>
        <v>0</v>
      </c>
      <c r="L81" s="41"/>
      <c r="M81" s="40">
        <f t="shared" si="17"/>
        <v>9.2614210799999999E-2</v>
      </c>
      <c r="N81" s="41">
        <v>319.72000000000003</v>
      </c>
      <c r="O81" s="40">
        <f t="shared" si="18"/>
        <v>0</v>
      </c>
      <c r="P81" s="41"/>
      <c r="Q81" s="42">
        <f t="shared" si="19"/>
        <v>6.0251957400000014E-2</v>
      </c>
      <c r="R81" s="43">
        <f t="shared" si="20"/>
        <v>208</v>
      </c>
      <c r="S81">
        <v>129478</v>
      </c>
    </row>
    <row r="82" spans="1:19" ht="26.4" x14ac:dyDescent="0.3">
      <c r="A82" s="31" t="s">
        <v>171</v>
      </c>
      <c r="B82" s="32" t="s">
        <v>172</v>
      </c>
      <c r="C82" s="33" t="s">
        <v>30</v>
      </c>
      <c r="D82" s="34">
        <v>1</v>
      </c>
      <c r="E82" s="35">
        <v>3661.33</v>
      </c>
      <c r="F82" s="35">
        <f t="shared" si="14"/>
        <v>3661.33</v>
      </c>
      <c r="G82" s="36">
        <v>1</v>
      </c>
      <c r="H82" s="37">
        <f t="shared" si="15"/>
        <v>3661.33</v>
      </c>
      <c r="I82" s="38">
        <v>0.1452067964</v>
      </c>
      <c r="J82" s="39">
        <v>531.65</v>
      </c>
      <c r="K82" s="40">
        <f t="shared" si="16"/>
        <v>0</v>
      </c>
      <c r="L82" s="41"/>
      <c r="M82" s="40">
        <f t="shared" si="17"/>
        <v>8.8396839399999996E-2</v>
      </c>
      <c r="N82" s="41">
        <v>323.64999999999998</v>
      </c>
      <c r="O82" s="40">
        <f t="shared" si="18"/>
        <v>0</v>
      </c>
      <c r="P82" s="41"/>
      <c r="Q82" s="42">
        <f t="shared" si="19"/>
        <v>5.6809957000000008E-2</v>
      </c>
      <c r="R82" s="43">
        <f t="shared" si="20"/>
        <v>208</v>
      </c>
      <c r="S82">
        <v>129479</v>
      </c>
    </row>
    <row r="83" spans="1:19" ht="26.4" x14ac:dyDescent="0.3">
      <c r="A83" s="31" t="s">
        <v>173</v>
      </c>
      <c r="B83" s="32" t="s">
        <v>174</v>
      </c>
      <c r="C83" s="33" t="s">
        <v>30</v>
      </c>
      <c r="D83" s="34">
        <v>1</v>
      </c>
      <c r="E83" s="35">
        <v>3706.34</v>
      </c>
      <c r="F83" s="35">
        <f t="shared" si="14"/>
        <v>3706.34</v>
      </c>
      <c r="G83" s="36">
        <v>1</v>
      </c>
      <c r="H83" s="37">
        <f t="shared" si="15"/>
        <v>3706.34</v>
      </c>
      <c r="I83" s="38">
        <v>0.15632133049999999</v>
      </c>
      <c r="J83" s="39">
        <v>579.38</v>
      </c>
      <c r="K83" s="40">
        <f t="shared" si="16"/>
        <v>0</v>
      </c>
      <c r="L83" s="41"/>
      <c r="M83" s="40">
        <f t="shared" si="17"/>
        <v>0.10020127669999999</v>
      </c>
      <c r="N83" s="41">
        <v>371.38</v>
      </c>
      <c r="O83" s="40">
        <f t="shared" si="18"/>
        <v>0</v>
      </c>
      <c r="P83" s="41"/>
      <c r="Q83" s="42">
        <f t="shared" si="19"/>
        <v>5.61200538E-2</v>
      </c>
      <c r="R83" s="43">
        <f t="shared" si="20"/>
        <v>208</v>
      </c>
      <c r="S83">
        <v>129480</v>
      </c>
    </row>
    <row r="84" spans="1:19" ht="26.4" x14ac:dyDescent="0.3">
      <c r="A84" s="31" t="s">
        <v>175</v>
      </c>
      <c r="B84" s="32" t="s">
        <v>176</v>
      </c>
      <c r="C84" s="33" t="s">
        <v>30</v>
      </c>
      <c r="D84" s="34">
        <v>1</v>
      </c>
      <c r="E84" s="35">
        <v>3560.49</v>
      </c>
      <c r="F84" s="35">
        <f t="shared" si="14"/>
        <v>3560.49</v>
      </c>
      <c r="G84" s="36">
        <v>1</v>
      </c>
      <c r="H84" s="37">
        <f t="shared" si="15"/>
        <v>3560.49</v>
      </c>
      <c r="I84" s="38">
        <v>8.9869652800000005E-2</v>
      </c>
      <c r="J84" s="39">
        <v>319.98</v>
      </c>
      <c r="K84" s="40">
        <f t="shared" si="16"/>
        <v>0</v>
      </c>
      <c r="L84" s="41"/>
      <c r="M84" s="40">
        <f t="shared" si="17"/>
        <v>8.9869652800000005E-2</v>
      </c>
      <c r="N84" s="41">
        <v>319.98</v>
      </c>
      <c r="O84" s="40">
        <f t="shared" si="18"/>
        <v>0.1705074302</v>
      </c>
      <c r="P84" s="41">
        <v>607.09</v>
      </c>
      <c r="Q84" s="42">
        <f t="shared" si="19"/>
        <v>0.1705074302</v>
      </c>
      <c r="R84" s="43">
        <f t="shared" si="20"/>
        <v>607.09</v>
      </c>
      <c r="S84">
        <v>129481</v>
      </c>
    </row>
    <row r="85" spans="1:19" ht="26.4" x14ac:dyDescent="0.3">
      <c r="A85" s="31" t="s">
        <v>177</v>
      </c>
      <c r="B85" s="32" t="s">
        <v>178</v>
      </c>
      <c r="C85" s="33" t="s">
        <v>30</v>
      </c>
      <c r="D85" s="34">
        <v>1</v>
      </c>
      <c r="E85" s="35">
        <v>4177.68</v>
      </c>
      <c r="F85" s="35">
        <f t="shared" si="14"/>
        <v>4177.68</v>
      </c>
      <c r="G85" s="36">
        <v>1</v>
      </c>
      <c r="H85" s="37">
        <f t="shared" si="15"/>
        <v>4177.68</v>
      </c>
      <c r="I85" s="38">
        <v>8.8620957099999995E-2</v>
      </c>
      <c r="J85" s="39">
        <v>370.23</v>
      </c>
      <c r="K85" s="40">
        <f t="shared" si="16"/>
        <v>0</v>
      </c>
      <c r="L85" s="41"/>
      <c r="M85" s="40">
        <f t="shared" si="17"/>
        <v>8.8620957099999995E-2</v>
      </c>
      <c r="N85" s="41">
        <v>370.23</v>
      </c>
      <c r="O85" s="40">
        <f t="shared" si="18"/>
        <v>0.106865533</v>
      </c>
      <c r="P85" s="41">
        <v>446.45</v>
      </c>
      <c r="Q85" s="42">
        <f t="shared" si="19"/>
        <v>0.106865533</v>
      </c>
      <c r="R85" s="43">
        <f t="shared" si="20"/>
        <v>446.45</v>
      </c>
      <c r="S85">
        <v>129482</v>
      </c>
    </row>
    <row r="86" spans="1:19" ht="26.4" x14ac:dyDescent="0.3">
      <c r="A86" s="31" t="s">
        <v>179</v>
      </c>
      <c r="B86" s="32" t="s">
        <v>180</v>
      </c>
      <c r="C86" s="33" t="s">
        <v>30</v>
      </c>
      <c r="D86" s="34">
        <v>1</v>
      </c>
      <c r="E86" s="35">
        <v>4333.03</v>
      </c>
      <c r="F86" s="35">
        <f t="shared" si="14"/>
        <v>4333.03</v>
      </c>
      <c r="G86" s="36">
        <v>1</v>
      </c>
      <c r="H86" s="37">
        <f t="shared" si="15"/>
        <v>4333.03</v>
      </c>
      <c r="I86" s="38">
        <v>6.2208200700000001E-2</v>
      </c>
      <c r="J86" s="39">
        <v>269.55</v>
      </c>
      <c r="K86" s="40">
        <f t="shared" si="16"/>
        <v>0</v>
      </c>
      <c r="L86" s="41"/>
      <c r="M86" s="40">
        <f t="shared" si="17"/>
        <v>1.42048405E-2</v>
      </c>
      <c r="N86" s="41">
        <v>61.55</v>
      </c>
      <c r="O86" s="40">
        <f t="shared" si="18"/>
        <v>0.31788840600000001</v>
      </c>
      <c r="P86" s="41">
        <v>1377.42</v>
      </c>
      <c r="Q86" s="42">
        <f t="shared" si="19"/>
        <v>0.36589176620000002</v>
      </c>
      <c r="R86" s="43">
        <f t="shared" si="20"/>
        <v>1585.42</v>
      </c>
      <c r="S86">
        <v>129483</v>
      </c>
    </row>
    <row r="87" spans="1:19" ht="26.4" x14ac:dyDescent="0.3">
      <c r="A87" s="31" t="s">
        <v>181</v>
      </c>
      <c r="B87" s="32" t="s">
        <v>182</v>
      </c>
      <c r="C87" s="33" t="s">
        <v>30</v>
      </c>
      <c r="D87" s="34">
        <v>1</v>
      </c>
      <c r="E87" s="35">
        <v>4333.03</v>
      </c>
      <c r="F87" s="35">
        <f t="shared" si="14"/>
        <v>4333.03</v>
      </c>
      <c r="G87" s="36">
        <v>0</v>
      </c>
      <c r="H87" s="37">
        <f t="shared" si="15"/>
        <v>0</v>
      </c>
      <c r="I87" s="38">
        <v>0</v>
      </c>
      <c r="J87" s="39">
        <v>0</v>
      </c>
      <c r="K87" s="40">
        <f t="shared" si="16"/>
        <v>0</v>
      </c>
      <c r="L87" s="41"/>
      <c r="M87" s="40">
        <f t="shared" si="17"/>
        <v>0</v>
      </c>
      <c r="N87" s="41"/>
      <c r="O87" s="40">
        <f t="shared" si="18"/>
        <v>0</v>
      </c>
      <c r="P87" s="41"/>
      <c r="Q87" s="42">
        <f t="shared" si="19"/>
        <v>0</v>
      </c>
      <c r="R87" s="43">
        <f t="shared" si="20"/>
        <v>0</v>
      </c>
      <c r="S87">
        <v>129484</v>
      </c>
    </row>
    <row r="88" spans="1:19" ht="26.4" x14ac:dyDescent="0.3">
      <c r="A88" s="31" t="s">
        <v>183</v>
      </c>
      <c r="B88" s="32" t="s">
        <v>184</v>
      </c>
      <c r="C88" s="33" t="s">
        <v>30</v>
      </c>
      <c r="D88" s="34">
        <v>1</v>
      </c>
      <c r="E88" s="35">
        <v>4333.03</v>
      </c>
      <c r="F88" s="35">
        <f t="shared" si="14"/>
        <v>4333.03</v>
      </c>
      <c r="G88" s="36">
        <v>0</v>
      </c>
      <c r="H88" s="37">
        <f t="shared" si="15"/>
        <v>0</v>
      </c>
      <c r="I88" s="38">
        <v>0</v>
      </c>
      <c r="J88" s="39">
        <v>0</v>
      </c>
      <c r="K88" s="40">
        <f t="shared" si="16"/>
        <v>0</v>
      </c>
      <c r="L88" s="41"/>
      <c r="M88" s="40">
        <f t="shared" si="17"/>
        <v>0</v>
      </c>
      <c r="N88" s="41"/>
      <c r="O88" s="40">
        <f t="shared" si="18"/>
        <v>0</v>
      </c>
      <c r="P88" s="41"/>
      <c r="Q88" s="42">
        <f t="shared" si="19"/>
        <v>0</v>
      </c>
      <c r="R88" s="43">
        <f t="shared" si="20"/>
        <v>0</v>
      </c>
      <c r="S88">
        <v>129485</v>
      </c>
    </row>
    <row r="89" spans="1:19" ht="26.4" x14ac:dyDescent="0.3">
      <c r="A89" s="31" t="s">
        <v>185</v>
      </c>
      <c r="B89" s="32" t="s">
        <v>186</v>
      </c>
      <c r="C89" s="33" t="s">
        <v>30</v>
      </c>
      <c r="D89" s="34">
        <v>1</v>
      </c>
      <c r="E89" s="35">
        <v>3671.14</v>
      </c>
      <c r="F89" s="35">
        <f t="shared" si="14"/>
        <v>3671.14</v>
      </c>
      <c r="G89" s="36">
        <v>1</v>
      </c>
      <c r="H89" s="37">
        <f t="shared" si="15"/>
        <v>3671.14</v>
      </c>
      <c r="I89" s="38">
        <v>0.1045615258</v>
      </c>
      <c r="J89" s="39">
        <v>383.86</v>
      </c>
      <c r="K89" s="40">
        <f t="shared" si="16"/>
        <v>0</v>
      </c>
      <c r="L89" s="41"/>
      <c r="M89" s="40">
        <f t="shared" si="17"/>
        <v>0.1045615258</v>
      </c>
      <c r="N89" s="41">
        <v>383.86</v>
      </c>
      <c r="O89" s="40">
        <f t="shared" si="18"/>
        <v>0.1868002855</v>
      </c>
      <c r="P89" s="41">
        <v>685.77</v>
      </c>
      <c r="Q89" s="42">
        <f t="shared" si="19"/>
        <v>0.1868002855</v>
      </c>
      <c r="R89" s="43">
        <f t="shared" si="20"/>
        <v>685.77</v>
      </c>
      <c r="S89">
        <v>129486</v>
      </c>
    </row>
    <row r="90" spans="1:19" ht="26.4" x14ac:dyDescent="0.3">
      <c r="A90" s="31" t="s">
        <v>187</v>
      </c>
      <c r="B90" s="32" t="s">
        <v>188</v>
      </c>
      <c r="C90" s="33" t="s">
        <v>30</v>
      </c>
      <c r="D90" s="34">
        <v>1</v>
      </c>
      <c r="E90" s="35">
        <v>4333.03</v>
      </c>
      <c r="F90" s="35">
        <f t="shared" si="14"/>
        <v>4333.03</v>
      </c>
      <c r="G90" s="36">
        <v>1</v>
      </c>
      <c r="H90" s="37">
        <f t="shared" si="15"/>
        <v>4333.03</v>
      </c>
      <c r="I90" s="38">
        <v>0.14594175440000001</v>
      </c>
      <c r="J90" s="39">
        <v>632.37</v>
      </c>
      <c r="K90" s="40">
        <f t="shared" si="16"/>
        <v>0</v>
      </c>
      <c r="L90" s="41"/>
      <c r="M90" s="40">
        <f t="shared" si="17"/>
        <v>9.1591796000000003E-2</v>
      </c>
      <c r="N90" s="41">
        <v>396.87</v>
      </c>
      <c r="O90" s="40">
        <f t="shared" si="18"/>
        <v>0.50085505990000001</v>
      </c>
      <c r="P90" s="41">
        <v>2170.2199999999998</v>
      </c>
      <c r="Q90" s="42">
        <f t="shared" si="19"/>
        <v>0.55520501830000002</v>
      </c>
      <c r="R90" s="43">
        <f t="shared" si="20"/>
        <v>2405.7199999999998</v>
      </c>
      <c r="S90">
        <v>129487</v>
      </c>
    </row>
    <row r="91" spans="1:19" ht="26.4" x14ac:dyDescent="0.3">
      <c r="A91" s="31" t="s">
        <v>189</v>
      </c>
      <c r="B91" s="32" t="s">
        <v>190</v>
      </c>
      <c r="C91" s="33" t="s">
        <v>30</v>
      </c>
      <c r="D91" s="34">
        <v>1</v>
      </c>
      <c r="E91" s="35">
        <v>3630.98</v>
      </c>
      <c r="F91" s="35">
        <f t="shared" si="14"/>
        <v>3630.98</v>
      </c>
      <c r="G91" s="36">
        <v>1</v>
      </c>
      <c r="H91" s="37">
        <f t="shared" si="15"/>
        <v>3630.98</v>
      </c>
      <c r="I91" s="38">
        <v>0.16839255510000001</v>
      </c>
      <c r="J91" s="39">
        <v>611.42999999999995</v>
      </c>
      <c r="K91" s="40">
        <f t="shared" si="16"/>
        <v>0</v>
      </c>
      <c r="L91" s="41"/>
      <c r="M91" s="40">
        <f t="shared" si="17"/>
        <v>0.1023415166</v>
      </c>
      <c r="N91" s="41">
        <v>371.6</v>
      </c>
      <c r="O91" s="40">
        <f t="shared" si="18"/>
        <v>0</v>
      </c>
      <c r="P91" s="41"/>
      <c r="Q91" s="42">
        <f t="shared" si="19"/>
        <v>6.6051038500000006E-2</v>
      </c>
      <c r="R91" s="43">
        <f t="shared" si="20"/>
        <v>239.83</v>
      </c>
      <c r="S91">
        <v>129488</v>
      </c>
    </row>
    <row r="92" spans="1:19" ht="26.4" x14ac:dyDescent="0.3">
      <c r="A92" s="31" t="s">
        <v>191</v>
      </c>
      <c r="B92" s="32" t="s">
        <v>192</v>
      </c>
      <c r="C92" s="33" t="s">
        <v>30</v>
      </c>
      <c r="D92" s="34">
        <v>1</v>
      </c>
      <c r="E92" s="35">
        <v>4333.03</v>
      </c>
      <c r="F92" s="35">
        <f t="shared" si="14"/>
        <v>4333.03</v>
      </c>
      <c r="G92" s="36">
        <v>0</v>
      </c>
      <c r="H92" s="37">
        <f t="shared" si="15"/>
        <v>0</v>
      </c>
      <c r="I92" s="38">
        <v>0</v>
      </c>
      <c r="J92" s="39">
        <v>0</v>
      </c>
      <c r="K92" s="40">
        <f t="shared" si="16"/>
        <v>0</v>
      </c>
      <c r="L92" s="41"/>
      <c r="M92" s="40">
        <f t="shared" si="17"/>
        <v>0</v>
      </c>
      <c r="N92" s="41"/>
      <c r="O92" s="40">
        <f t="shared" si="18"/>
        <v>0</v>
      </c>
      <c r="P92" s="41"/>
      <c r="Q92" s="42">
        <f t="shared" si="19"/>
        <v>0</v>
      </c>
      <c r="R92" s="43">
        <f t="shared" si="20"/>
        <v>0</v>
      </c>
      <c r="S92">
        <v>129489</v>
      </c>
    </row>
    <row r="93" spans="1:19" ht="26.4" x14ac:dyDescent="0.3">
      <c r="A93" s="31" t="s">
        <v>193</v>
      </c>
      <c r="B93" s="32" t="s">
        <v>194</v>
      </c>
      <c r="C93" s="33" t="s">
        <v>30</v>
      </c>
      <c r="D93" s="34">
        <v>1</v>
      </c>
      <c r="E93" s="35">
        <v>4196.67</v>
      </c>
      <c r="F93" s="35">
        <f t="shared" si="14"/>
        <v>4196.67</v>
      </c>
      <c r="G93" s="36">
        <v>1</v>
      </c>
      <c r="H93" s="37">
        <f t="shared" si="15"/>
        <v>4196.67</v>
      </c>
      <c r="I93" s="38">
        <v>4.9563106000000003E-2</v>
      </c>
      <c r="J93" s="39">
        <v>208</v>
      </c>
      <c r="K93" s="40">
        <f t="shared" si="16"/>
        <v>0</v>
      </c>
      <c r="L93" s="41"/>
      <c r="M93" s="40">
        <f t="shared" si="17"/>
        <v>0</v>
      </c>
      <c r="N93" s="41"/>
      <c r="O93" s="40">
        <f t="shared" si="18"/>
        <v>5.9830770599999999E-2</v>
      </c>
      <c r="P93" s="41">
        <v>251.09</v>
      </c>
      <c r="Q93" s="42">
        <f t="shared" si="19"/>
        <v>0.1093938766</v>
      </c>
      <c r="R93" s="43">
        <f t="shared" si="20"/>
        <v>459.09</v>
      </c>
      <c r="S93">
        <v>129490</v>
      </c>
    </row>
    <row r="94" spans="1:19" ht="26.4" x14ac:dyDescent="0.3">
      <c r="A94" s="31" t="s">
        <v>195</v>
      </c>
      <c r="B94" s="32" t="s">
        <v>196</v>
      </c>
      <c r="C94" s="33" t="s">
        <v>30</v>
      </c>
      <c r="D94" s="34">
        <v>1</v>
      </c>
      <c r="E94" s="35">
        <v>4333.03</v>
      </c>
      <c r="F94" s="35">
        <f t="shared" si="14"/>
        <v>4333.03</v>
      </c>
      <c r="G94" s="36">
        <v>1</v>
      </c>
      <c r="H94" s="37">
        <f t="shared" si="15"/>
        <v>4333.03</v>
      </c>
      <c r="I94" s="38">
        <v>1</v>
      </c>
      <c r="J94" s="39">
        <v>4333.03</v>
      </c>
      <c r="K94" s="40">
        <f t="shared" si="16"/>
        <v>0</v>
      </c>
      <c r="L94" s="41"/>
      <c r="M94" s="40">
        <f t="shared" si="17"/>
        <v>0</v>
      </c>
      <c r="N94" s="41"/>
      <c r="O94" s="40">
        <f t="shared" si="18"/>
        <v>0</v>
      </c>
      <c r="P94" s="41"/>
      <c r="Q94" s="42">
        <f t="shared" si="19"/>
        <v>1</v>
      </c>
      <c r="R94" s="43">
        <f t="shared" si="20"/>
        <v>4333.03</v>
      </c>
      <c r="S94">
        <v>129491</v>
      </c>
    </row>
    <row r="95" spans="1:19" ht="26.4" x14ac:dyDescent="0.3">
      <c r="A95" s="31" t="s">
        <v>197</v>
      </c>
      <c r="B95" s="32" t="s">
        <v>198</v>
      </c>
      <c r="C95" s="33" t="s">
        <v>30</v>
      </c>
      <c r="D95" s="34">
        <v>1</v>
      </c>
      <c r="E95" s="35">
        <v>3754.52</v>
      </c>
      <c r="F95" s="35">
        <f t="shared" si="14"/>
        <v>3754.52</v>
      </c>
      <c r="G95" s="36">
        <v>1</v>
      </c>
      <c r="H95" s="37">
        <f t="shared" si="15"/>
        <v>3754.52</v>
      </c>
      <c r="I95" s="38">
        <v>0.216624229</v>
      </c>
      <c r="J95" s="39">
        <v>813.32</v>
      </c>
      <c r="K95" s="40">
        <f t="shared" si="16"/>
        <v>0</v>
      </c>
      <c r="L95" s="41"/>
      <c r="M95" s="40">
        <f t="shared" si="17"/>
        <v>0.21662422889999999</v>
      </c>
      <c r="N95" s="41">
        <v>813.32</v>
      </c>
      <c r="O95" s="40">
        <f t="shared" si="18"/>
        <v>2.74016386E-2</v>
      </c>
      <c r="P95" s="41">
        <v>102.88</v>
      </c>
      <c r="Q95" s="42">
        <f t="shared" si="19"/>
        <v>2.7401638700000008E-2</v>
      </c>
      <c r="R95" s="43">
        <f t="shared" si="20"/>
        <v>102.88</v>
      </c>
      <c r="S95">
        <v>129492</v>
      </c>
    </row>
    <row r="96" spans="1:19" ht="26.4" x14ac:dyDescent="0.3">
      <c r="A96" s="31" t="s">
        <v>199</v>
      </c>
      <c r="B96" s="32" t="s">
        <v>200</v>
      </c>
      <c r="C96" s="33" t="s">
        <v>30</v>
      </c>
      <c r="D96" s="34">
        <v>1</v>
      </c>
      <c r="E96" s="35">
        <v>4333.03</v>
      </c>
      <c r="F96" s="35">
        <f t="shared" si="14"/>
        <v>4333.03</v>
      </c>
      <c r="G96" s="36">
        <v>1</v>
      </c>
      <c r="H96" s="37">
        <f t="shared" si="15"/>
        <v>4333.03</v>
      </c>
      <c r="I96" s="38">
        <v>0.20948851030000001</v>
      </c>
      <c r="J96" s="39">
        <v>907.72</v>
      </c>
      <c r="K96" s="40">
        <f t="shared" si="16"/>
        <v>0</v>
      </c>
      <c r="L96" s="41"/>
      <c r="M96" s="40">
        <f t="shared" si="17"/>
        <v>0.19777845990000001</v>
      </c>
      <c r="N96" s="41">
        <v>856.98</v>
      </c>
      <c r="O96" s="40">
        <f t="shared" si="18"/>
        <v>0.19353893229999999</v>
      </c>
      <c r="P96" s="41">
        <v>838.61</v>
      </c>
      <c r="Q96" s="42">
        <f t="shared" si="19"/>
        <v>0.2052489827</v>
      </c>
      <c r="R96" s="43">
        <f t="shared" si="20"/>
        <v>889.35</v>
      </c>
      <c r="S96">
        <v>129493</v>
      </c>
    </row>
    <row r="97" spans="1:19" ht="26.4" x14ac:dyDescent="0.3">
      <c r="A97" s="31" t="s">
        <v>201</v>
      </c>
      <c r="B97" s="32" t="s">
        <v>202</v>
      </c>
      <c r="C97" s="33" t="s">
        <v>30</v>
      </c>
      <c r="D97" s="34">
        <v>1</v>
      </c>
      <c r="E97" s="35">
        <v>4333.03</v>
      </c>
      <c r="F97" s="35">
        <f t="shared" si="14"/>
        <v>4333.03</v>
      </c>
      <c r="G97" s="36">
        <v>1</v>
      </c>
      <c r="H97" s="37">
        <f t="shared" si="15"/>
        <v>4333.03</v>
      </c>
      <c r="I97" s="38">
        <v>4.8003360299999999E-2</v>
      </c>
      <c r="J97" s="39">
        <v>208</v>
      </c>
      <c r="K97" s="40">
        <f t="shared" si="16"/>
        <v>0</v>
      </c>
      <c r="L97" s="41"/>
      <c r="M97" s="40">
        <f t="shared" si="17"/>
        <v>0</v>
      </c>
      <c r="N97" s="41"/>
      <c r="O97" s="40">
        <f t="shared" si="18"/>
        <v>0</v>
      </c>
      <c r="P97" s="41"/>
      <c r="Q97" s="42">
        <f t="shared" si="19"/>
        <v>4.8003360299999999E-2</v>
      </c>
      <c r="R97" s="43">
        <f t="shared" si="20"/>
        <v>208</v>
      </c>
      <c r="S97">
        <v>129494</v>
      </c>
    </row>
    <row r="98" spans="1:19" ht="26.4" x14ac:dyDescent="0.3">
      <c r="A98" s="31" t="s">
        <v>203</v>
      </c>
      <c r="B98" s="32" t="s">
        <v>204</v>
      </c>
      <c r="C98" s="33" t="s">
        <v>30</v>
      </c>
      <c r="D98" s="34">
        <v>1</v>
      </c>
      <c r="E98" s="35">
        <v>4333.03</v>
      </c>
      <c r="F98" s="35">
        <f t="shared" si="14"/>
        <v>4333.03</v>
      </c>
      <c r="G98" s="36">
        <v>1</v>
      </c>
      <c r="H98" s="37">
        <f t="shared" si="15"/>
        <v>4333.03</v>
      </c>
      <c r="I98" s="38">
        <v>4.8003360299999999E-2</v>
      </c>
      <c r="J98" s="39">
        <v>208</v>
      </c>
      <c r="K98" s="40">
        <f t="shared" si="16"/>
        <v>0</v>
      </c>
      <c r="L98" s="41"/>
      <c r="M98" s="40">
        <f t="shared" si="17"/>
        <v>0</v>
      </c>
      <c r="N98" s="41"/>
      <c r="O98" s="40">
        <f t="shared" si="18"/>
        <v>0</v>
      </c>
      <c r="P98" s="41"/>
      <c r="Q98" s="42">
        <f t="shared" si="19"/>
        <v>4.8003360299999999E-2</v>
      </c>
      <c r="R98" s="43">
        <f t="shared" si="20"/>
        <v>208</v>
      </c>
      <c r="S98">
        <v>129495</v>
      </c>
    </row>
    <row r="99" spans="1:19" ht="26.4" x14ac:dyDescent="0.3">
      <c r="A99" s="31" t="s">
        <v>205</v>
      </c>
      <c r="B99" s="32" t="s">
        <v>206</v>
      </c>
      <c r="C99" s="33" t="s">
        <v>30</v>
      </c>
      <c r="D99" s="34">
        <v>1</v>
      </c>
      <c r="E99" s="35">
        <v>4333.03</v>
      </c>
      <c r="F99" s="35">
        <f t="shared" si="14"/>
        <v>4333.03</v>
      </c>
      <c r="G99" s="36">
        <v>0</v>
      </c>
      <c r="H99" s="37">
        <f t="shared" si="15"/>
        <v>0</v>
      </c>
      <c r="I99" s="38">
        <v>0</v>
      </c>
      <c r="J99" s="39">
        <v>0</v>
      </c>
      <c r="K99" s="40">
        <f t="shared" si="16"/>
        <v>0</v>
      </c>
      <c r="L99" s="41"/>
      <c r="M99" s="40">
        <f t="shared" si="17"/>
        <v>0</v>
      </c>
      <c r="N99" s="41"/>
      <c r="O99" s="40">
        <f t="shared" si="18"/>
        <v>0</v>
      </c>
      <c r="P99" s="41"/>
      <c r="Q99" s="42">
        <f t="shared" si="19"/>
        <v>0</v>
      </c>
      <c r="R99" s="43">
        <f t="shared" si="20"/>
        <v>0</v>
      </c>
      <c r="S99">
        <v>129496</v>
      </c>
    </row>
    <row r="100" spans="1:19" ht="26.4" x14ac:dyDescent="0.3">
      <c r="A100" s="31" t="s">
        <v>207</v>
      </c>
      <c r="B100" s="32" t="s">
        <v>208</v>
      </c>
      <c r="C100" s="33" t="s">
        <v>30</v>
      </c>
      <c r="D100" s="34">
        <v>1</v>
      </c>
      <c r="E100" s="35">
        <v>3385.07</v>
      </c>
      <c r="F100" s="35">
        <f t="shared" si="14"/>
        <v>3385.07</v>
      </c>
      <c r="G100" s="36">
        <v>1</v>
      </c>
      <c r="H100" s="37">
        <f t="shared" si="15"/>
        <v>3385.07</v>
      </c>
      <c r="I100" s="38">
        <v>0.15379593329999999</v>
      </c>
      <c r="J100" s="39">
        <v>520.61</v>
      </c>
      <c r="K100" s="40">
        <f t="shared" si="16"/>
        <v>0</v>
      </c>
      <c r="L100" s="41"/>
      <c r="M100" s="40">
        <f t="shared" si="17"/>
        <v>9.2349641199999999E-2</v>
      </c>
      <c r="N100" s="41">
        <v>312.61</v>
      </c>
      <c r="O100" s="40">
        <f t="shared" si="18"/>
        <v>0</v>
      </c>
      <c r="P100" s="41"/>
      <c r="Q100" s="42">
        <f t="shared" si="19"/>
        <v>6.1446292099999994E-2</v>
      </c>
      <c r="R100" s="43">
        <f t="shared" si="20"/>
        <v>208</v>
      </c>
      <c r="S100">
        <v>129497</v>
      </c>
    </row>
    <row r="101" spans="1:19" ht="26.4" x14ac:dyDescent="0.3">
      <c r="A101" s="31" t="s">
        <v>209</v>
      </c>
      <c r="B101" s="32" t="s">
        <v>210</v>
      </c>
      <c r="C101" s="33" t="s">
        <v>30</v>
      </c>
      <c r="D101" s="34">
        <v>1</v>
      </c>
      <c r="E101" s="35">
        <v>4333.03</v>
      </c>
      <c r="F101" s="35">
        <f t="shared" si="14"/>
        <v>4333.03</v>
      </c>
      <c r="G101" s="36">
        <v>0</v>
      </c>
      <c r="H101" s="37">
        <f t="shared" si="15"/>
        <v>0</v>
      </c>
      <c r="I101" s="38">
        <v>0</v>
      </c>
      <c r="J101" s="39">
        <v>0</v>
      </c>
      <c r="K101" s="40">
        <f t="shared" si="16"/>
        <v>0</v>
      </c>
      <c r="L101" s="41"/>
      <c r="M101" s="40">
        <f t="shared" si="17"/>
        <v>0</v>
      </c>
      <c r="N101" s="41"/>
      <c r="O101" s="40">
        <f t="shared" si="18"/>
        <v>0</v>
      </c>
      <c r="P101" s="41"/>
      <c r="Q101" s="42">
        <f t="shared" si="19"/>
        <v>0</v>
      </c>
      <c r="R101" s="43">
        <f t="shared" si="20"/>
        <v>0</v>
      </c>
      <c r="S101">
        <v>129498</v>
      </c>
    </row>
    <row r="102" spans="1:19" ht="26.4" x14ac:dyDescent="0.3">
      <c r="A102" s="31" t="s">
        <v>211</v>
      </c>
      <c r="B102" s="32" t="s">
        <v>212</v>
      </c>
      <c r="C102" s="33" t="s">
        <v>30</v>
      </c>
      <c r="D102" s="34">
        <v>1</v>
      </c>
      <c r="E102" s="35">
        <v>4333.03</v>
      </c>
      <c r="F102" s="35">
        <f t="shared" si="14"/>
        <v>4333.03</v>
      </c>
      <c r="G102" s="36">
        <v>1</v>
      </c>
      <c r="H102" s="37">
        <f t="shared" si="15"/>
        <v>4333.03</v>
      </c>
      <c r="I102" s="38">
        <v>1</v>
      </c>
      <c r="J102" s="39">
        <v>4333.03</v>
      </c>
      <c r="K102" s="40">
        <f t="shared" si="16"/>
        <v>0</v>
      </c>
      <c r="L102" s="41"/>
      <c r="M102" s="40">
        <f t="shared" si="17"/>
        <v>0</v>
      </c>
      <c r="N102" s="41"/>
      <c r="O102" s="40">
        <f t="shared" si="18"/>
        <v>0</v>
      </c>
      <c r="P102" s="41"/>
      <c r="Q102" s="42">
        <f t="shared" si="19"/>
        <v>1</v>
      </c>
      <c r="R102" s="43">
        <f t="shared" si="20"/>
        <v>4333.03</v>
      </c>
      <c r="S102">
        <v>129499</v>
      </c>
    </row>
    <row r="103" spans="1:19" ht="26.4" x14ac:dyDescent="0.3">
      <c r="A103" s="31" t="s">
        <v>213</v>
      </c>
      <c r="B103" s="32" t="s">
        <v>214</v>
      </c>
      <c r="C103" s="33" t="s">
        <v>30</v>
      </c>
      <c r="D103" s="34">
        <v>1</v>
      </c>
      <c r="E103" s="35">
        <v>4333.03</v>
      </c>
      <c r="F103" s="35">
        <f t="shared" si="14"/>
        <v>4333.03</v>
      </c>
      <c r="G103" s="36">
        <v>0</v>
      </c>
      <c r="H103" s="37">
        <f t="shared" si="15"/>
        <v>0</v>
      </c>
      <c r="I103" s="38">
        <v>0</v>
      </c>
      <c r="J103" s="39">
        <v>0</v>
      </c>
      <c r="K103" s="40">
        <f t="shared" si="16"/>
        <v>0</v>
      </c>
      <c r="L103" s="41"/>
      <c r="M103" s="40">
        <f t="shared" si="17"/>
        <v>0</v>
      </c>
      <c r="N103" s="41"/>
      <c r="O103" s="40">
        <f t="shared" si="18"/>
        <v>0</v>
      </c>
      <c r="P103" s="41"/>
      <c r="Q103" s="42">
        <f t="shared" si="19"/>
        <v>0</v>
      </c>
      <c r="R103" s="43">
        <f t="shared" si="20"/>
        <v>0</v>
      </c>
      <c r="S103">
        <v>129500</v>
      </c>
    </row>
    <row r="104" spans="1:19" ht="26.4" x14ac:dyDescent="0.3">
      <c r="A104" s="31" t="s">
        <v>215</v>
      </c>
      <c r="B104" s="32" t="s">
        <v>216</v>
      </c>
      <c r="C104" s="33" t="s">
        <v>30</v>
      </c>
      <c r="D104" s="34">
        <v>1</v>
      </c>
      <c r="E104" s="35">
        <v>3097.81</v>
      </c>
      <c r="F104" s="35">
        <f t="shared" si="14"/>
        <v>3097.81</v>
      </c>
      <c r="G104" s="36">
        <v>1</v>
      </c>
      <c r="H104" s="37">
        <f t="shared" si="15"/>
        <v>3097.81</v>
      </c>
      <c r="I104" s="38">
        <v>0.101216666</v>
      </c>
      <c r="J104" s="39">
        <v>313.55</v>
      </c>
      <c r="K104" s="40">
        <f t="shared" si="16"/>
        <v>0</v>
      </c>
      <c r="L104" s="41"/>
      <c r="M104" s="40">
        <f t="shared" si="17"/>
        <v>8.7313295499999999E-2</v>
      </c>
      <c r="N104" s="41">
        <v>270.48</v>
      </c>
      <c r="O104" s="40">
        <f t="shared" si="18"/>
        <v>0.24215171360000001</v>
      </c>
      <c r="P104" s="41">
        <v>750.14</v>
      </c>
      <c r="Q104" s="42">
        <f t="shared" si="19"/>
        <v>0.2560550841</v>
      </c>
      <c r="R104" s="43">
        <f t="shared" si="20"/>
        <v>793.21</v>
      </c>
      <c r="S104">
        <v>129501</v>
      </c>
    </row>
    <row r="105" spans="1:19" ht="26.4" x14ac:dyDescent="0.3">
      <c r="A105" s="31" t="s">
        <v>217</v>
      </c>
      <c r="B105" s="32" t="s">
        <v>218</v>
      </c>
      <c r="C105" s="33" t="s">
        <v>30</v>
      </c>
      <c r="D105" s="34">
        <v>1</v>
      </c>
      <c r="E105" s="35">
        <v>3763.15</v>
      </c>
      <c r="F105" s="35">
        <f t="shared" si="14"/>
        <v>3763.15</v>
      </c>
      <c r="G105" s="36">
        <v>1</v>
      </c>
      <c r="H105" s="37">
        <f t="shared" si="15"/>
        <v>3763.15</v>
      </c>
      <c r="I105" s="38">
        <v>9.5032087500000001E-2</v>
      </c>
      <c r="J105" s="39">
        <v>357.62</v>
      </c>
      <c r="K105" s="40">
        <f t="shared" si="16"/>
        <v>0</v>
      </c>
      <c r="L105" s="41"/>
      <c r="M105" s="40">
        <f t="shared" si="17"/>
        <v>9.5032087500000001E-2</v>
      </c>
      <c r="N105" s="41">
        <v>357.62</v>
      </c>
      <c r="O105" s="40">
        <f t="shared" si="18"/>
        <v>6.9622523699999994E-2</v>
      </c>
      <c r="P105" s="41">
        <v>262</v>
      </c>
      <c r="Q105" s="42">
        <f t="shared" si="19"/>
        <v>6.9622523699999994E-2</v>
      </c>
      <c r="R105" s="43">
        <f t="shared" si="20"/>
        <v>262</v>
      </c>
      <c r="S105">
        <v>129502</v>
      </c>
    </row>
    <row r="106" spans="1:19" ht="26.4" x14ac:dyDescent="0.3">
      <c r="A106" s="31" t="s">
        <v>219</v>
      </c>
      <c r="B106" s="32" t="s">
        <v>220</v>
      </c>
      <c r="C106" s="33" t="s">
        <v>30</v>
      </c>
      <c r="D106" s="34">
        <v>1</v>
      </c>
      <c r="E106" s="35">
        <v>4096.74</v>
      </c>
      <c r="F106" s="35">
        <f t="shared" si="14"/>
        <v>4096.74</v>
      </c>
      <c r="G106" s="36">
        <v>1</v>
      </c>
      <c r="H106" s="37">
        <f t="shared" si="15"/>
        <v>4096.74</v>
      </c>
      <c r="I106" s="38">
        <v>8.7293799399999997E-2</v>
      </c>
      <c r="J106" s="39">
        <v>357.62</v>
      </c>
      <c r="K106" s="40">
        <f t="shared" si="16"/>
        <v>0</v>
      </c>
      <c r="L106" s="41"/>
      <c r="M106" s="40">
        <f t="shared" si="17"/>
        <v>8.7293799500000005E-2</v>
      </c>
      <c r="N106" s="41">
        <v>357.62</v>
      </c>
      <c r="O106" s="40">
        <f t="shared" si="18"/>
        <v>8.9305154799999995E-2</v>
      </c>
      <c r="P106" s="41">
        <v>365.86</v>
      </c>
      <c r="Q106" s="42">
        <f t="shared" si="19"/>
        <v>8.9305154699999986E-2</v>
      </c>
      <c r="R106" s="43">
        <f t="shared" si="20"/>
        <v>365.86</v>
      </c>
      <c r="S106">
        <v>129503</v>
      </c>
    </row>
    <row r="107" spans="1:19" ht="26.4" x14ac:dyDescent="0.3">
      <c r="A107" s="31" t="s">
        <v>221</v>
      </c>
      <c r="B107" s="32" t="s">
        <v>222</v>
      </c>
      <c r="C107" s="33" t="s">
        <v>30</v>
      </c>
      <c r="D107" s="34">
        <v>1</v>
      </c>
      <c r="E107" s="35">
        <v>4308.46</v>
      </c>
      <c r="F107" s="35">
        <f t="shared" ref="F107:F138" si="21">ROUND(E107*D107,2)</f>
        <v>4308.46</v>
      </c>
      <c r="G107" s="36">
        <v>1</v>
      </c>
      <c r="H107" s="37">
        <f t="shared" ref="H107:H138" si="22">ROUND(G107*E107,2)</f>
        <v>4308.46</v>
      </c>
      <c r="I107" s="38">
        <v>4.8277110599999999E-2</v>
      </c>
      <c r="J107" s="39">
        <v>208</v>
      </c>
      <c r="K107" s="40">
        <f t="shared" ref="K107:K138" si="23">ROUND(L107/E107,10)</f>
        <v>0</v>
      </c>
      <c r="L107" s="41"/>
      <c r="M107" s="40">
        <f t="shared" ref="M107:M138" si="24">ROUND(N107/E107,10)</f>
        <v>0</v>
      </c>
      <c r="N107" s="41"/>
      <c r="O107" s="40">
        <f t="shared" ref="O107:O138" si="25">ROUND(P107/E107,10)</f>
        <v>0.46972003919999999</v>
      </c>
      <c r="P107" s="41">
        <v>2023.77</v>
      </c>
      <c r="Q107" s="42">
        <f t="shared" ref="Q107:Q138" si="26">I107-K107-M107+O107</f>
        <v>0.5179971498</v>
      </c>
      <c r="R107" s="43">
        <f t="shared" ref="R107:R138" si="27">ROUND(Q107*E107,2)</f>
        <v>2231.77</v>
      </c>
      <c r="S107">
        <v>129504</v>
      </c>
    </row>
    <row r="108" spans="1:19" ht="26.4" x14ac:dyDescent="0.3">
      <c r="A108" s="31" t="s">
        <v>223</v>
      </c>
      <c r="B108" s="32" t="s">
        <v>224</v>
      </c>
      <c r="C108" s="33" t="s">
        <v>30</v>
      </c>
      <c r="D108" s="34">
        <v>1</v>
      </c>
      <c r="E108" s="35">
        <v>4333.03</v>
      </c>
      <c r="F108" s="35">
        <f t="shared" si="21"/>
        <v>4333.03</v>
      </c>
      <c r="G108" s="36">
        <v>1</v>
      </c>
      <c r="H108" s="37">
        <f t="shared" si="22"/>
        <v>4333.03</v>
      </c>
      <c r="I108" s="38">
        <v>1</v>
      </c>
      <c r="J108" s="39">
        <v>4333.03</v>
      </c>
      <c r="K108" s="40">
        <f t="shared" si="23"/>
        <v>0</v>
      </c>
      <c r="L108" s="41"/>
      <c r="M108" s="40">
        <f t="shared" si="24"/>
        <v>0</v>
      </c>
      <c r="N108" s="41"/>
      <c r="O108" s="40">
        <f t="shared" si="25"/>
        <v>0</v>
      </c>
      <c r="P108" s="41"/>
      <c r="Q108" s="42">
        <f t="shared" si="26"/>
        <v>1</v>
      </c>
      <c r="R108" s="43">
        <f t="shared" si="27"/>
        <v>4333.03</v>
      </c>
      <c r="S108">
        <v>129505</v>
      </c>
    </row>
    <row r="109" spans="1:19" ht="26.4" x14ac:dyDescent="0.3">
      <c r="A109" s="31" t="s">
        <v>225</v>
      </c>
      <c r="B109" s="32" t="s">
        <v>226</v>
      </c>
      <c r="C109" s="33" t="s">
        <v>30</v>
      </c>
      <c r="D109" s="34">
        <v>1</v>
      </c>
      <c r="E109" s="35">
        <v>3184.91</v>
      </c>
      <c r="F109" s="35">
        <f t="shared" si="21"/>
        <v>3184.91</v>
      </c>
      <c r="G109" s="36">
        <v>1</v>
      </c>
      <c r="H109" s="37">
        <f t="shared" si="22"/>
        <v>3184.91</v>
      </c>
      <c r="I109" s="38">
        <v>0.16346144779999999</v>
      </c>
      <c r="J109" s="39">
        <v>520.61</v>
      </c>
      <c r="K109" s="40">
        <f t="shared" si="23"/>
        <v>0</v>
      </c>
      <c r="L109" s="41"/>
      <c r="M109" s="40">
        <f t="shared" si="24"/>
        <v>9.8153480000000001E-2</v>
      </c>
      <c r="N109" s="41">
        <v>312.61</v>
      </c>
      <c r="O109" s="40">
        <f t="shared" si="25"/>
        <v>0</v>
      </c>
      <c r="P109" s="41"/>
      <c r="Q109" s="42">
        <f t="shared" si="26"/>
        <v>6.5307967799999991E-2</v>
      </c>
      <c r="R109" s="43">
        <f t="shared" si="27"/>
        <v>208</v>
      </c>
      <c r="S109">
        <v>129506</v>
      </c>
    </row>
    <row r="110" spans="1:19" ht="26.4" x14ac:dyDescent="0.3">
      <c r="A110" s="31" t="s">
        <v>227</v>
      </c>
      <c r="B110" s="32" t="s">
        <v>228</v>
      </c>
      <c r="C110" s="33" t="s">
        <v>30</v>
      </c>
      <c r="D110" s="34">
        <v>1</v>
      </c>
      <c r="E110" s="35">
        <v>4333.03</v>
      </c>
      <c r="F110" s="35">
        <f t="shared" si="21"/>
        <v>4333.03</v>
      </c>
      <c r="G110" s="36">
        <v>1</v>
      </c>
      <c r="H110" s="37">
        <f t="shared" si="22"/>
        <v>4333.03</v>
      </c>
      <c r="I110" s="38">
        <v>0.24578182009999999</v>
      </c>
      <c r="J110" s="39">
        <v>1064.98</v>
      </c>
      <c r="K110" s="40">
        <f t="shared" si="23"/>
        <v>0</v>
      </c>
      <c r="L110" s="41"/>
      <c r="M110" s="40">
        <f t="shared" si="24"/>
        <v>0.19777845990000001</v>
      </c>
      <c r="N110" s="41">
        <v>856.98</v>
      </c>
      <c r="O110" s="40">
        <f t="shared" si="25"/>
        <v>0</v>
      </c>
      <c r="P110" s="41"/>
      <c r="Q110" s="42">
        <f t="shared" si="26"/>
        <v>4.8003360199999984E-2</v>
      </c>
      <c r="R110" s="43">
        <f t="shared" si="27"/>
        <v>208</v>
      </c>
      <c r="S110">
        <v>129507</v>
      </c>
    </row>
    <row r="111" spans="1:19" ht="26.4" x14ac:dyDescent="0.3">
      <c r="A111" s="31" t="s">
        <v>229</v>
      </c>
      <c r="B111" s="32" t="s">
        <v>230</v>
      </c>
      <c r="C111" s="33" t="s">
        <v>30</v>
      </c>
      <c r="D111" s="34">
        <v>1</v>
      </c>
      <c r="E111" s="35">
        <v>4333.03</v>
      </c>
      <c r="F111" s="35">
        <f t="shared" si="21"/>
        <v>4333.03</v>
      </c>
      <c r="G111" s="36">
        <v>1</v>
      </c>
      <c r="H111" s="37">
        <f t="shared" si="22"/>
        <v>4333.03</v>
      </c>
      <c r="I111" s="38">
        <v>0.24578182009999999</v>
      </c>
      <c r="J111" s="39">
        <v>1064.98</v>
      </c>
      <c r="K111" s="40">
        <f t="shared" si="23"/>
        <v>0</v>
      </c>
      <c r="L111" s="41"/>
      <c r="M111" s="40">
        <f t="shared" si="24"/>
        <v>0.19777845990000001</v>
      </c>
      <c r="N111" s="41">
        <v>856.98</v>
      </c>
      <c r="O111" s="40">
        <f t="shared" si="25"/>
        <v>5.5944685399999999E-2</v>
      </c>
      <c r="P111" s="41">
        <v>242.41</v>
      </c>
      <c r="Q111" s="42">
        <f t="shared" si="26"/>
        <v>0.10394804559999998</v>
      </c>
      <c r="R111" s="43">
        <f t="shared" si="27"/>
        <v>450.41</v>
      </c>
      <c r="S111">
        <v>129508</v>
      </c>
    </row>
    <row r="112" spans="1:19" ht="26.4" x14ac:dyDescent="0.3">
      <c r="A112" s="31" t="s">
        <v>231</v>
      </c>
      <c r="B112" s="32" t="s">
        <v>232</v>
      </c>
      <c r="C112" s="33" t="s">
        <v>30</v>
      </c>
      <c r="D112" s="34">
        <v>1</v>
      </c>
      <c r="E112" s="35">
        <v>3943.87</v>
      </c>
      <c r="F112" s="35">
        <f t="shared" si="21"/>
        <v>3943.87</v>
      </c>
      <c r="G112" s="36">
        <v>1</v>
      </c>
      <c r="H112" s="37">
        <f t="shared" si="22"/>
        <v>3943.87</v>
      </c>
      <c r="I112" s="38">
        <v>0.17853783209999999</v>
      </c>
      <c r="J112" s="39">
        <v>704.13</v>
      </c>
      <c r="K112" s="40">
        <f t="shared" si="23"/>
        <v>0</v>
      </c>
      <c r="L112" s="41"/>
      <c r="M112" s="40">
        <f t="shared" si="24"/>
        <v>0.1204147196</v>
      </c>
      <c r="N112" s="41">
        <v>474.9</v>
      </c>
      <c r="O112" s="40">
        <f t="shared" si="25"/>
        <v>6.5805921599999997E-2</v>
      </c>
      <c r="P112" s="41">
        <v>259.52999999999997</v>
      </c>
      <c r="Q112" s="42">
        <f t="shared" si="26"/>
        <v>0.12392903409999999</v>
      </c>
      <c r="R112" s="43">
        <f t="shared" si="27"/>
        <v>488.76</v>
      </c>
      <c r="S112">
        <v>129509</v>
      </c>
    </row>
    <row r="113" spans="1:19" ht="26.4" x14ac:dyDescent="0.3">
      <c r="A113" s="31" t="s">
        <v>233</v>
      </c>
      <c r="B113" s="32" t="s">
        <v>234</v>
      </c>
      <c r="C113" s="33" t="s">
        <v>30</v>
      </c>
      <c r="D113" s="34">
        <v>1</v>
      </c>
      <c r="E113" s="35">
        <v>4333.03</v>
      </c>
      <c r="F113" s="35">
        <f t="shared" si="21"/>
        <v>4333.03</v>
      </c>
      <c r="G113" s="36">
        <v>1</v>
      </c>
      <c r="H113" s="37">
        <f t="shared" si="22"/>
        <v>4333.03</v>
      </c>
      <c r="I113" s="38">
        <v>4.8003360199999998E-2</v>
      </c>
      <c r="J113" s="39">
        <v>208</v>
      </c>
      <c r="K113" s="40">
        <f t="shared" si="23"/>
        <v>0</v>
      </c>
      <c r="L113" s="41"/>
      <c r="M113" s="40">
        <f t="shared" si="24"/>
        <v>0</v>
      </c>
      <c r="N113" s="41"/>
      <c r="O113" s="40">
        <f t="shared" si="25"/>
        <v>0.25079217079999999</v>
      </c>
      <c r="P113" s="41">
        <v>1086.69</v>
      </c>
      <c r="Q113" s="42">
        <f t="shared" si="26"/>
        <v>0.298795531</v>
      </c>
      <c r="R113" s="43">
        <f t="shared" si="27"/>
        <v>1294.69</v>
      </c>
      <c r="S113">
        <v>129510</v>
      </c>
    </row>
    <row r="114" spans="1:19" ht="26.4" x14ac:dyDescent="0.3">
      <c r="A114" s="31" t="s">
        <v>235</v>
      </c>
      <c r="B114" s="32" t="s">
        <v>236</v>
      </c>
      <c r="C114" s="33" t="s">
        <v>30</v>
      </c>
      <c r="D114" s="34">
        <v>1</v>
      </c>
      <c r="E114" s="35">
        <v>4333.03</v>
      </c>
      <c r="F114" s="35">
        <f t="shared" si="21"/>
        <v>4333.03</v>
      </c>
      <c r="G114" s="36">
        <v>0</v>
      </c>
      <c r="H114" s="37">
        <f t="shared" si="22"/>
        <v>0</v>
      </c>
      <c r="I114" s="38">
        <v>0</v>
      </c>
      <c r="J114" s="39">
        <v>0</v>
      </c>
      <c r="K114" s="40">
        <f t="shared" si="23"/>
        <v>0</v>
      </c>
      <c r="L114" s="41"/>
      <c r="M114" s="40">
        <f t="shared" si="24"/>
        <v>0</v>
      </c>
      <c r="N114" s="41"/>
      <c r="O114" s="40">
        <f t="shared" si="25"/>
        <v>0</v>
      </c>
      <c r="P114" s="41"/>
      <c r="Q114" s="42">
        <f t="shared" si="26"/>
        <v>0</v>
      </c>
      <c r="R114" s="43">
        <f t="shared" si="27"/>
        <v>0</v>
      </c>
      <c r="S114">
        <v>129511</v>
      </c>
    </row>
    <row r="115" spans="1:19" ht="26.4" x14ac:dyDescent="0.3">
      <c r="A115" s="31" t="s">
        <v>237</v>
      </c>
      <c r="B115" s="32" t="s">
        <v>238</v>
      </c>
      <c r="C115" s="33" t="s">
        <v>30</v>
      </c>
      <c r="D115" s="34">
        <v>1</v>
      </c>
      <c r="E115" s="35">
        <v>4333.03</v>
      </c>
      <c r="F115" s="35">
        <f t="shared" si="21"/>
        <v>4333.03</v>
      </c>
      <c r="G115" s="36">
        <v>1</v>
      </c>
      <c r="H115" s="37">
        <f t="shared" si="22"/>
        <v>4333.03</v>
      </c>
      <c r="I115" s="38">
        <v>0.14520554899999999</v>
      </c>
      <c r="J115" s="39">
        <v>629.17999999999995</v>
      </c>
      <c r="K115" s="40">
        <f t="shared" si="23"/>
        <v>0</v>
      </c>
      <c r="L115" s="41"/>
      <c r="M115" s="40">
        <f t="shared" si="24"/>
        <v>8.9436260500000003E-2</v>
      </c>
      <c r="N115" s="41">
        <v>387.53</v>
      </c>
      <c r="O115" s="40">
        <f t="shared" si="25"/>
        <v>0</v>
      </c>
      <c r="P115" s="41"/>
      <c r="Q115" s="42">
        <f t="shared" si="26"/>
        <v>5.5769288499999986E-2</v>
      </c>
      <c r="R115" s="43">
        <f t="shared" si="27"/>
        <v>241.65</v>
      </c>
      <c r="S115">
        <v>129512</v>
      </c>
    </row>
    <row r="116" spans="1:19" ht="26.4" x14ac:dyDescent="0.3">
      <c r="A116" s="31" t="s">
        <v>239</v>
      </c>
      <c r="B116" s="32" t="s">
        <v>240</v>
      </c>
      <c r="C116" s="33" t="s">
        <v>30</v>
      </c>
      <c r="D116" s="34">
        <v>1</v>
      </c>
      <c r="E116" s="35">
        <v>4333.03</v>
      </c>
      <c r="F116" s="35">
        <f t="shared" si="21"/>
        <v>4333.03</v>
      </c>
      <c r="G116" s="36">
        <v>0</v>
      </c>
      <c r="H116" s="37">
        <f t="shared" si="22"/>
        <v>0</v>
      </c>
      <c r="I116" s="38">
        <v>0</v>
      </c>
      <c r="J116" s="39">
        <v>0</v>
      </c>
      <c r="K116" s="40">
        <f t="shared" si="23"/>
        <v>0</v>
      </c>
      <c r="L116" s="41"/>
      <c r="M116" s="40">
        <f t="shared" si="24"/>
        <v>0</v>
      </c>
      <c r="N116" s="41"/>
      <c r="O116" s="40">
        <f t="shared" si="25"/>
        <v>0</v>
      </c>
      <c r="P116" s="41"/>
      <c r="Q116" s="42">
        <f t="shared" si="26"/>
        <v>0</v>
      </c>
      <c r="R116" s="43">
        <f t="shared" si="27"/>
        <v>0</v>
      </c>
      <c r="S116">
        <v>129513</v>
      </c>
    </row>
    <row r="117" spans="1:19" ht="26.4" x14ac:dyDescent="0.3">
      <c r="A117" s="31" t="s">
        <v>241</v>
      </c>
      <c r="B117" s="32" t="s">
        <v>242</v>
      </c>
      <c r="C117" s="33" t="s">
        <v>30</v>
      </c>
      <c r="D117" s="34">
        <v>1</v>
      </c>
      <c r="E117" s="35">
        <v>4333.03</v>
      </c>
      <c r="F117" s="35">
        <f t="shared" si="21"/>
        <v>4333.03</v>
      </c>
      <c r="G117" s="36">
        <v>0</v>
      </c>
      <c r="H117" s="37">
        <f t="shared" si="22"/>
        <v>0</v>
      </c>
      <c r="I117" s="38">
        <v>0</v>
      </c>
      <c r="J117" s="39">
        <v>0</v>
      </c>
      <c r="K117" s="40">
        <f t="shared" si="23"/>
        <v>0</v>
      </c>
      <c r="L117" s="41"/>
      <c r="M117" s="40">
        <f t="shared" si="24"/>
        <v>0</v>
      </c>
      <c r="N117" s="41"/>
      <c r="O117" s="40">
        <f t="shared" si="25"/>
        <v>0</v>
      </c>
      <c r="P117" s="41"/>
      <c r="Q117" s="42">
        <f t="shared" si="26"/>
        <v>0</v>
      </c>
      <c r="R117" s="43">
        <f t="shared" si="27"/>
        <v>0</v>
      </c>
      <c r="S117">
        <v>129514</v>
      </c>
    </row>
    <row r="118" spans="1:19" ht="26.4" x14ac:dyDescent="0.3">
      <c r="A118" s="31" t="s">
        <v>243</v>
      </c>
      <c r="B118" s="32" t="s">
        <v>244</v>
      </c>
      <c r="C118" s="33" t="s">
        <v>30</v>
      </c>
      <c r="D118" s="34">
        <v>1</v>
      </c>
      <c r="E118" s="35">
        <v>4333.03</v>
      </c>
      <c r="F118" s="35">
        <f t="shared" si="21"/>
        <v>4333.03</v>
      </c>
      <c r="G118" s="36">
        <v>1</v>
      </c>
      <c r="H118" s="37">
        <f t="shared" si="22"/>
        <v>4333.03</v>
      </c>
      <c r="I118" s="38">
        <v>0.54405116050000002</v>
      </c>
      <c r="J118" s="39">
        <v>2357.39</v>
      </c>
      <c r="K118" s="40">
        <f t="shared" si="23"/>
        <v>0</v>
      </c>
      <c r="L118" s="41"/>
      <c r="M118" s="40">
        <f t="shared" si="24"/>
        <v>0.48912193079999999</v>
      </c>
      <c r="N118" s="41">
        <v>2119.38</v>
      </c>
      <c r="O118" s="40">
        <f t="shared" si="25"/>
        <v>0</v>
      </c>
      <c r="P118" s="41"/>
      <c r="Q118" s="42">
        <f t="shared" si="26"/>
        <v>5.4929229700000026E-2</v>
      </c>
      <c r="R118" s="43">
        <f t="shared" si="27"/>
        <v>238.01</v>
      </c>
      <c r="S118">
        <v>129515</v>
      </c>
    </row>
    <row r="119" spans="1:19" ht="26.4" x14ac:dyDescent="0.3">
      <c r="A119" s="31" t="s">
        <v>245</v>
      </c>
      <c r="B119" s="32" t="s">
        <v>246</v>
      </c>
      <c r="C119" s="33" t="s">
        <v>30</v>
      </c>
      <c r="D119" s="34">
        <v>1</v>
      </c>
      <c r="E119" s="35">
        <v>4384.59</v>
      </c>
      <c r="F119" s="35">
        <f t="shared" si="21"/>
        <v>4384.59</v>
      </c>
      <c r="G119" s="36">
        <v>1</v>
      </c>
      <c r="H119" s="37">
        <f t="shared" si="22"/>
        <v>4384.59</v>
      </c>
      <c r="I119" s="38">
        <v>9.1764566399999997E-2</v>
      </c>
      <c r="J119" s="39">
        <v>402.35</v>
      </c>
      <c r="K119" s="40">
        <f t="shared" si="23"/>
        <v>0</v>
      </c>
      <c r="L119" s="41"/>
      <c r="M119" s="40">
        <f t="shared" si="24"/>
        <v>9.1764566399999997E-2</v>
      </c>
      <c r="N119" s="41">
        <v>402.35</v>
      </c>
      <c r="O119" s="40">
        <f t="shared" si="25"/>
        <v>4.1315151500000001E-2</v>
      </c>
      <c r="P119" s="41">
        <v>181.15</v>
      </c>
      <c r="Q119" s="42">
        <f t="shared" si="26"/>
        <v>4.1315151500000001E-2</v>
      </c>
      <c r="R119" s="43">
        <f t="shared" si="27"/>
        <v>181.15</v>
      </c>
      <c r="S119">
        <v>129516</v>
      </c>
    </row>
    <row r="120" spans="1:19" ht="26.4" x14ac:dyDescent="0.3">
      <c r="A120" s="31" t="s">
        <v>247</v>
      </c>
      <c r="B120" s="32" t="s">
        <v>248</v>
      </c>
      <c r="C120" s="33" t="s">
        <v>30</v>
      </c>
      <c r="D120" s="34">
        <v>1</v>
      </c>
      <c r="E120" s="35">
        <v>4333.03</v>
      </c>
      <c r="F120" s="35">
        <f t="shared" si="21"/>
        <v>4333.03</v>
      </c>
      <c r="G120" s="36">
        <v>1</v>
      </c>
      <c r="H120" s="37">
        <f t="shared" si="22"/>
        <v>4333.03</v>
      </c>
      <c r="I120" s="38">
        <v>0.24578182009999999</v>
      </c>
      <c r="J120" s="39">
        <v>1064.98</v>
      </c>
      <c r="K120" s="40">
        <f t="shared" si="23"/>
        <v>0</v>
      </c>
      <c r="L120" s="41"/>
      <c r="M120" s="40">
        <f t="shared" si="24"/>
        <v>0.19777845990000001</v>
      </c>
      <c r="N120" s="41">
        <v>856.98</v>
      </c>
      <c r="O120" s="40">
        <f t="shared" si="25"/>
        <v>0.28434375020000002</v>
      </c>
      <c r="P120" s="41">
        <v>1232.07</v>
      </c>
      <c r="Q120" s="42">
        <f t="shared" si="26"/>
        <v>0.33234711039999998</v>
      </c>
      <c r="R120" s="43">
        <f t="shared" si="27"/>
        <v>1440.07</v>
      </c>
      <c r="S120">
        <v>129517</v>
      </c>
    </row>
    <row r="121" spans="1:19" ht="26.4" x14ac:dyDescent="0.3">
      <c r="A121" s="31" t="s">
        <v>249</v>
      </c>
      <c r="B121" s="32" t="s">
        <v>250</v>
      </c>
      <c r="C121" s="33" t="s">
        <v>30</v>
      </c>
      <c r="D121" s="34">
        <v>1</v>
      </c>
      <c r="E121" s="35">
        <v>3291.3</v>
      </c>
      <c r="F121" s="35">
        <f t="shared" si="21"/>
        <v>3291.3</v>
      </c>
      <c r="G121" s="36">
        <v>1</v>
      </c>
      <c r="H121" s="37">
        <f t="shared" si="22"/>
        <v>3291.3</v>
      </c>
      <c r="I121" s="38">
        <v>3.44392793E-2</v>
      </c>
      <c r="J121" s="39">
        <v>113.35</v>
      </c>
      <c r="K121" s="40">
        <f t="shared" si="23"/>
        <v>0</v>
      </c>
      <c r="L121" s="41"/>
      <c r="M121" s="40">
        <f t="shared" si="24"/>
        <v>0</v>
      </c>
      <c r="N121" s="41"/>
      <c r="O121" s="40">
        <f t="shared" si="25"/>
        <v>0</v>
      </c>
      <c r="P121" s="41"/>
      <c r="Q121" s="42">
        <f t="shared" si="26"/>
        <v>3.44392793E-2</v>
      </c>
      <c r="R121" s="43">
        <f t="shared" si="27"/>
        <v>113.35</v>
      </c>
      <c r="S121">
        <v>129518</v>
      </c>
    </row>
    <row r="122" spans="1:19" ht="26.4" x14ac:dyDescent="0.3">
      <c r="A122" s="31" t="s">
        <v>251</v>
      </c>
      <c r="B122" s="32" t="s">
        <v>252</v>
      </c>
      <c r="C122" s="33" t="s">
        <v>30</v>
      </c>
      <c r="D122" s="34">
        <v>1</v>
      </c>
      <c r="E122" s="35">
        <v>3275.51</v>
      </c>
      <c r="F122" s="35">
        <f t="shared" si="21"/>
        <v>3275.51</v>
      </c>
      <c r="G122" s="36">
        <v>1</v>
      </c>
      <c r="H122" s="37">
        <f t="shared" si="22"/>
        <v>3275.51</v>
      </c>
      <c r="I122" s="38">
        <v>-1.00000008274037E-10</v>
      </c>
      <c r="J122" s="39">
        <v>0</v>
      </c>
      <c r="K122" s="40">
        <f t="shared" si="23"/>
        <v>0</v>
      </c>
      <c r="L122" s="41"/>
      <c r="M122" s="40">
        <f t="shared" si="24"/>
        <v>0</v>
      </c>
      <c r="N122" s="41"/>
      <c r="O122" s="40">
        <f t="shared" si="25"/>
        <v>3.0721933399999998E-2</v>
      </c>
      <c r="P122" s="41">
        <v>100.63</v>
      </c>
      <c r="Q122" s="42">
        <f t="shared" si="26"/>
        <v>3.072193329999999E-2</v>
      </c>
      <c r="R122" s="43">
        <f t="shared" si="27"/>
        <v>100.63</v>
      </c>
      <c r="S122">
        <v>129519</v>
      </c>
    </row>
    <row r="123" spans="1:19" ht="26.4" x14ac:dyDescent="0.3">
      <c r="A123" s="31" t="s">
        <v>253</v>
      </c>
      <c r="B123" s="32" t="s">
        <v>254</v>
      </c>
      <c r="C123" s="33" t="s">
        <v>30</v>
      </c>
      <c r="D123" s="34">
        <v>1</v>
      </c>
      <c r="E123" s="35">
        <v>3362.63</v>
      </c>
      <c r="F123" s="35">
        <f t="shared" si="21"/>
        <v>3362.63</v>
      </c>
      <c r="G123" s="36">
        <v>1</v>
      </c>
      <c r="H123" s="37">
        <f t="shared" si="22"/>
        <v>3362.63</v>
      </c>
      <c r="I123" s="38">
        <v>0</v>
      </c>
      <c r="J123" s="39">
        <v>0</v>
      </c>
      <c r="K123" s="40">
        <f t="shared" si="23"/>
        <v>0</v>
      </c>
      <c r="L123" s="41"/>
      <c r="M123" s="40">
        <f t="shared" si="24"/>
        <v>0</v>
      </c>
      <c r="N123" s="41"/>
      <c r="O123" s="40">
        <f t="shared" si="25"/>
        <v>7.4840229199999997E-2</v>
      </c>
      <c r="P123" s="41">
        <v>251.66</v>
      </c>
      <c r="Q123" s="42">
        <f t="shared" si="26"/>
        <v>7.4840229199999997E-2</v>
      </c>
      <c r="R123" s="43">
        <f t="shared" si="27"/>
        <v>251.66</v>
      </c>
      <c r="S123">
        <v>129520</v>
      </c>
    </row>
    <row r="124" spans="1:19" ht="26.4" x14ac:dyDescent="0.3">
      <c r="A124" s="31" t="s">
        <v>255</v>
      </c>
      <c r="B124" s="32" t="s">
        <v>256</v>
      </c>
      <c r="C124" s="33" t="s">
        <v>30</v>
      </c>
      <c r="D124" s="34">
        <v>1</v>
      </c>
      <c r="E124" s="35">
        <v>3361.94</v>
      </c>
      <c r="F124" s="35">
        <f t="shared" si="21"/>
        <v>3361.94</v>
      </c>
      <c r="G124" s="36">
        <v>1</v>
      </c>
      <c r="H124" s="37">
        <f t="shared" si="22"/>
        <v>3361.94</v>
      </c>
      <c r="I124" s="38">
        <v>9.5584692200000002E-2</v>
      </c>
      <c r="J124" s="39">
        <v>321.35000000000002</v>
      </c>
      <c r="K124" s="40">
        <f t="shared" si="23"/>
        <v>0</v>
      </c>
      <c r="L124" s="41"/>
      <c r="M124" s="40">
        <f t="shared" si="24"/>
        <v>0</v>
      </c>
      <c r="N124" s="41"/>
      <c r="O124" s="40">
        <f t="shared" si="25"/>
        <v>0</v>
      </c>
      <c r="P124" s="41"/>
      <c r="Q124" s="42">
        <f t="shared" si="26"/>
        <v>9.5584692200000002E-2</v>
      </c>
      <c r="R124" s="43">
        <f t="shared" si="27"/>
        <v>321.35000000000002</v>
      </c>
      <c r="S124">
        <v>129521</v>
      </c>
    </row>
    <row r="125" spans="1:19" ht="26.4" x14ac:dyDescent="0.3">
      <c r="A125" s="31" t="s">
        <v>257</v>
      </c>
      <c r="B125" s="32" t="s">
        <v>258</v>
      </c>
      <c r="C125" s="33" t="s">
        <v>30</v>
      </c>
      <c r="D125" s="34">
        <v>1</v>
      </c>
      <c r="E125" s="35">
        <v>4333.03</v>
      </c>
      <c r="F125" s="35">
        <f t="shared" si="21"/>
        <v>4333.03</v>
      </c>
      <c r="G125" s="36">
        <v>1</v>
      </c>
      <c r="H125" s="37">
        <f t="shared" si="22"/>
        <v>4333.03</v>
      </c>
      <c r="I125" s="38">
        <v>0.24578182009999999</v>
      </c>
      <c r="J125" s="39">
        <v>1064.98</v>
      </c>
      <c r="K125" s="40">
        <f t="shared" si="23"/>
        <v>0</v>
      </c>
      <c r="L125" s="41"/>
      <c r="M125" s="40">
        <f t="shared" si="24"/>
        <v>0.19777845990000001</v>
      </c>
      <c r="N125" s="41">
        <v>856.98</v>
      </c>
      <c r="O125" s="40">
        <f t="shared" si="25"/>
        <v>0</v>
      </c>
      <c r="P125" s="41"/>
      <c r="Q125" s="42">
        <f t="shared" si="26"/>
        <v>4.8003360199999984E-2</v>
      </c>
      <c r="R125" s="43">
        <f t="shared" si="27"/>
        <v>208</v>
      </c>
      <c r="S125">
        <v>129522</v>
      </c>
    </row>
    <row r="126" spans="1:19" ht="26.4" x14ac:dyDescent="0.3">
      <c r="A126" s="31" t="s">
        <v>259</v>
      </c>
      <c r="B126" s="32" t="s">
        <v>260</v>
      </c>
      <c r="C126" s="33" t="s">
        <v>30</v>
      </c>
      <c r="D126" s="34">
        <v>1</v>
      </c>
      <c r="E126" s="35">
        <v>4333.03</v>
      </c>
      <c r="F126" s="35">
        <f t="shared" si="21"/>
        <v>4333.03</v>
      </c>
      <c r="G126" s="36">
        <v>1</v>
      </c>
      <c r="H126" s="37">
        <f t="shared" si="22"/>
        <v>4333.03</v>
      </c>
      <c r="I126" s="38">
        <v>1</v>
      </c>
      <c r="J126" s="39">
        <v>4333.03</v>
      </c>
      <c r="K126" s="40">
        <f t="shared" si="23"/>
        <v>0</v>
      </c>
      <c r="L126" s="41"/>
      <c r="M126" s="40">
        <f t="shared" si="24"/>
        <v>0</v>
      </c>
      <c r="N126" s="41"/>
      <c r="O126" s="40">
        <f t="shared" si="25"/>
        <v>0</v>
      </c>
      <c r="P126" s="41"/>
      <c r="Q126" s="42">
        <f t="shared" si="26"/>
        <v>1</v>
      </c>
      <c r="R126" s="43">
        <f t="shared" si="27"/>
        <v>4333.03</v>
      </c>
      <c r="S126">
        <v>129523</v>
      </c>
    </row>
    <row r="127" spans="1:19" ht="26.4" x14ac:dyDescent="0.3">
      <c r="A127" s="31" t="s">
        <v>261</v>
      </c>
      <c r="B127" s="32" t="s">
        <v>262</v>
      </c>
      <c r="C127" s="33" t="s">
        <v>30</v>
      </c>
      <c r="D127" s="34">
        <v>1</v>
      </c>
      <c r="E127" s="35">
        <v>4333.03</v>
      </c>
      <c r="F127" s="35">
        <f t="shared" si="21"/>
        <v>4333.03</v>
      </c>
      <c r="G127" s="36">
        <v>1</v>
      </c>
      <c r="H127" s="37">
        <f t="shared" si="22"/>
        <v>4333.03</v>
      </c>
      <c r="I127" s="38">
        <v>5.9676485000000001E-2</v>
      </c>
      <c r="J127" s="39">
        <v>258.58</v>
      </c>
      <c r="K127" s="40">
        <f t="shared" si="23"/>
        <v>0</v>
      </c>
      <c r="L127" s="41"/>
      <c r="M127" s="40">
        <f t="shared" si="24"/>
        <v>1.44194709E-2</v>
      </c>
      <c r="N127" s="41">
        <v>62.48</v>
      </c>
      <c r="O127" s="40">
        <f t="shared" si="25"/>
        <v>5.1984408099999997E-2</v>
      </c>
      <c r="P127" s="41">
        <v>225.25</v>
      </c>
      <c r="Q127" s="42">
        <f t="shared" si="26"/>
        <v>9.7241422199999997E-2</v>
      </c>
      <c r="R127" s="43">
        <f t="shared" si="27"/>
        <v>421.35</v>
      </c>
      <c r="S127">
        <v>129524</v>
      </c>
    </row>
    <row r="128" spans="1:19" ht="26.4" x14ac:dyDescent="0.3">
      <c r="A128" s="31" t="s">
        <v>263</v>
      </c>
      <c r="B128" s="32" t="s">
        <v>264</v>
      </c>
      <c r="C128" s="33" t="s">
        <v>30</v>
      </c>
      <c r="D128" s="34">
        <v>1</v>
      </c>
      <c r="E128" s="35">
        <v>4333.03</v>
      </c>
      <c r="F128" s="35">
        <f t="shared" si="21"/>
        <v>4333.03</v>
      </c>
      <c r="G128" s="36">
        <v>1</v>
      </c>
      <c r="H128" s="37">
        <f t="shared" si="22"/>
        <v>4333.03</v>
      </c>
      <c r="I128" s="38">
        <v>0.24578182009999999</v>
      </c>
      <c r="J128" s="39">
        <v>1064.98</v>
      </c>
      <c r="K128" s="40">
        <f t="shared" si="23"/>
        <v>0</v>
      </c>
      <c r="L128" s="41"/>
      <c r="M128" s="40">
        <f t="shared" si="24"/>
        <v>0.19777845990000001</v>
      </c>
      <c r="N128" s="41">
        <v>856.98</v>
      </c>
      <c r="O128" s="40">
        <f t="shared" si="25"/>
        <v>0</v>
      </c>
      <c r="P128" s="41"/>
      <c r="Q128" s="42">
        <f t="shared" si="26"/>
        <v>4.8003360199999984E-2</v>
      </c>
      <c r="R128" s="43">
        <f t="shared" si="27"/>
        <v>208</v>
      </c>
      <c r="S128">
        <v>129525</v>
      </c>
    </row>
    <row r="129" spans="1:19" ht="26.4" x14ac:dyDescent="0.3">
      <c r="A129" s="31" t="s">
        <v>265</v>
      </c>
      <c r="B129" s="32" t="s">
        <v>266</v>
      </c>
      <c r="C129" s="33" t="s">
        <v>30</v>
      </c>
      <c r="D129" s="34">
        <v>1</v>
      </c>
      <c r="E129" s="35">
        <v>4333.03</v>
      </c>
      <c r="F129" s="35">
        <f t="shared" si="21"/>
        <v>4333.03</v>
      </c>
      <c r="G129" s="36">
        <v>1</v>
      </c>
      <c r="H129" s="37">
        <f t="shared" si="22"/>
        <v>4333.03</v>
      </c>
      <c r="I129" s="38">
        <v>1</v>
      </c>
      <c r="J129" s="39">
        <v>4333.03</v>
      </c>
      <c r="K129" s="40">
        <f t="shared" si="23"/>
        <v>0</v>
      </c>
      <c r="L129" s="41"/>
      <c r="M129" s="40">
        <f t="shared" si="24"/>
        <v>1</v>
      </c>
      <c r="N129" s="41">
        <v>4333.03</v>
      </c>
      <c r="O129" s="40">
        <f t="shared" si="25"/>
        <v>0</v>
      </c>
      <c r="P129" s="41"/>
      <c r="Q129" s="42">
        <f t="shared" si="26"/>
        <v>0</v>
      </c>
      <c r="R129" s="43">
        <f t="shared" si="27"/>
        <v>0</v>
      </c>
      <c r="S129">
        <v>129526</v>
      </c>
    </row>
    <row r="130" spans="1:19" ht="26.4" x14ac:dyDescent="0.3">
      <c r="A130" s="31" t="s">
        <v>267</v>
      </c>
      <c r="B130" s="32" t="s">
        <v>268</v>
      </c>
      <c r="C130" s="33" t="s">
        <v>30</v>
      </c>
      <c r="D130" s="34">
        <v>1</v>
      </c>
      <c r="E130" s="35">
        <v>4333.03</v>
      </c>
      <c r="F130" s="35">
        <f t="shared" si="21"/>
        <v>4333.03</v>
      </c>
      <c r="G130" s="36">
        <v>1</v>
      </c>
      <c r="H130" s="37">
        <f t="shared" si="22"/>
        <v>4333.03</v>
      </c>
      <c r="I130" s="38">
        <v>1</v>
      </c>
      <c r="J130" s="39">
        <v>4333.03</v>
      </c>
      <c r="K130" s="40">
        <f t="shared" si="23"/>
        <v>0</v>
      </c>
      <c r="L130" s="41"/>
      <c r="M130" s="40">
        <f t="shared" si="24"/>
        <v>1</v>
      </c>
      <c r="N130" s="41">
        <v>4333.03</v>
      </c>
      <c r="O130" s="40">
        <f t="shared" si="25"/>
        <v>0</v>
      </c>
      <c r="P130" s="41"/>
      <c r="Q130" s="42">
        <f t="shared" si="26"/>
        <v>0</v>
      </c>
      <c r="R130" s="43">
        <f t="shared" si="27"/>
        <v>0</v>
      </c>
      <c r="S130">
        <v>129527</v>
      </c>
    </row>
    <row r="131" spans="1:19" ht="26.4" x14ac:dyDescent="0.3">
      <c r="A131" s="31" t="s">
        <v>269</v>
      </c>
      <c r="B131" s="32" t="s">
        <v>270</v>
      </c>
      <c r="C131" s="33" t="s">
        <v>30</v>
      </c>
      <c r="D131" s="34">
        <v>1</v>
      </c>
      <c r="E131" s="35">
        <v>4333.03</v>
      </c>
      <c r="F131" s="35">
        <f t="shared" si="21"/>
        <v>4333.03</v>
      </c>
      <c r="G131" s="36">
        <v>1</v>
      </c>
      <c r="H131" s="37">
        <f t="shared" si="22"/>
        <v>4333.03</v>
      </c>
      <c r="I131" s="38">
        <v>0.24578182009999999</v>
      </c>
      <c r="J131" s="39">
        <v>1064.98</v>
      </c>
      <c r="K131" s="40">
        <f t="shared" si="23"/>
        <v>0</v>
      </c>
      <c r="L131" s="41"/>
      <c r="M131" s="40">
        <f t="shared" si="24"/>
        <v>0</v>
      </c>
      <c r="N131" s="41"/>
      <c r="O131" s="40">
        <f t="shared" si="25"/>
        <v>0</v>
      </c>
      <c r="P131" s="41"/>
      <c r="Q131" s="42">
        <f t="shared" si="26"/>
        <v>0.24578182009999999</v>
      </c>
      <c r="R131" s="43">
        <f t="shared" si="27"/>
        <v>1064.98</v>
      </c>
      <c r="S131">
        <v>129528</v>
      </c>
    </row>
    <row r="132" spans="1:19" ht="26.4" x14ac:dyDescent="0.3">
      <c r="A132" s="31" t="s">
        <v>271</v>
      </c>
      <c r="B132" s="32" t="s">
        <v>272</v>
      </c>
      <c r="C132" s="33" t="s">
        <v>30</v>
      </c>
      <c r="D132" s="34">
        <v>1</v>
      </c>
      <c r="E132" s="35">
        <v>4333.03</v>
      </c>
      <c r="F132" s="35">
        <f t="shared" si="21"/>
        <v>4333.03</v>
      </c>
      <c r="G132" s="36">
        <v>1</v>
      </c>
      <c r="H132" s="37">
        <f t="shared" si="22"/>
        <v>4333.03</v>
      </c>
      <c r="I132" s="38">
        <v>0.24578182009999999</v>
      </c>
      <c r="J132" s="39">
        <v>1064.98</v>
      </c>
      <c r="K132" s="40">
        <f t="shared" si="23"/>
        <v>0</v>
      </c>
      <c r="L132" s="41"/>
      <c r="M132" s="40">
        <f t="shared" si="24"/>
        <v>0.19777845990000001</v>
      </c>
      <c r="N132" s="41">
        <v>856.98</v>
      </c>
      <c r="O132" s="40">
        <f t="shared" si="25"/>
        <v>0</v>
      </c>
      <c r="P132" s="41"/>
      <c r="Q132" s="42">
        <f t="shared" si="26"/>
        <v>4.8003360199999984E-2</v>
      </c>
      <c r="R132" s="43">
        <f t="shared" si="27"/>
        <v>208</v>
      </c>
      <c r="S132">
        <v>129529</v>
      </c>
    </row>
    <row r="133" spans="1:19" ht="26.4" x14ac:dyDescent="0.3">
      <c r="A133" s="31" t="s">
        <v>273</v>
      </c>
      <c r="B133" s="32" t="s">
        <v>274</v>
      </c>
      <c r="C133" s="33" t="s">
        <v>30</v>
      </c>
      <c r="D133" s="34">
        <v>1</v>
      </c>
      <c r="E133" s="35">
        <v>4333.03</v>
      </c>
      <c r="F133" s="35">
        <f t="shared" si="21"/>
        <v>4333.03</v>
      </c>
      <c r="G133" s="36">
        <v>1</v>
      </c>
      <c r="H133" s="37">
        <f t="shared" si="22"/>
        <v>4333.03</v>
      </c>
      <c r="I133" s="38">
        <v>4.8003360299999999E-2</v>
      </c>
      <c r="J133" s="39">
        <v>208</v>
      </c>
      <c r="K133" s="40">
        <f t="shared" si="23"/>
        <v>0</v>
      </c>
      <c r="L133" s="41"/>
      <c r="M133" s="40">
        <f t="shared" si="24"/>
        <v>0</v>
      </c>
      <c r="N133" s="41"/>
      <c r="O133" s="40">
        <f t="shared" si="25"/>
        <v>0</v>
      </c>
      <c r="P133" s="41"/>
      <c r="Q133" s="42">
        <f t="shared" si="26"/>
        <v>4.8003360299999999E-2</v>
      </c>
      <c r="R133" s="43">
        <f t="shared" si="27"/>
        <v>208</v>
      </c>
      <c r="S133">
        <v>129530</v>
      </c>
    </row>
    <row r="134" spans="1:19" ht="26.4" x14ac:dyDescent="0.3">
      <c r="A134" s="31" t="s">
        <v>275</v>
      </c>
      <c r="B134" s="32" t="s">
        <v>276</v>
      </c>
      <c r="C134" s="33" t="s">
        <v>30</v>
      </c>
      <c r="D134" s="34">
        <v>1</v>
      </c>
      <c r="E134" s="35">
        <v>4333.03</v>
      </c>
      <c r="F134" s="35">
        <f t="shared" si="21"/>
        <v>4333.03</v>
      </c>
      <c r="G134" s="36">
        <v>1</v>
      </c>
      <c r="H134" s="37">
        <f t="shared" si="22"/>
        <v>4333.03</v>
      </c>
      <c r="I134" s="38">
        <v>6.3996787499999999E-2</v>
      </c>
      <c r="J134" s="39">
        <v>277.3</v>
      </c>
      <c r="K134" s="40">
        <f t="shared" si="23"/>
        <v>0</v>
      </c>
      <c r="L134" s="41"/>
      <c r="M134" s="40">
        <f t="shared" si="24"/>
        <v>1.6085741399999999E-2</v>
      </c>
      <c r="N134" s="41">
        <v>69.7</v>
      </c>
      <c r="O134" s="40">
        <f t="shared" si="25"/>
        <v>1.82828183E-2</v>
      </c>
      <c r="P134" s="41">
        <v>79.22</v>
      </c>
      <c r="Q134" s="42">
        <f t="shared" si="26"/>
        <v>6.6193864399999996E-2</v>
      </c>
      <c r="R134" s="43">
        <f t="shared" si="27"/>
        <v>286.82</v>
      </c>
      <c r="S134">
        <v>129531</v>
      </c>
    </row>
    <row r="135" spans="1:19" ht="26.4" x14ac:dyDescent="0.3">
      <c r="A135" s="31" t="s">
        <v>277</v>
      </c>
      <c r="B135" s="32" t="s">
        <v>278</v>
      </c>
      <c r="C135" s="33" t="s">
        <v>30</v>
      </c>
      <c r="D135" s="34">
        <v>1</v>
      </c>
      <c r="E135" s="35">
        <v>4333.03</v>
      </c>
      <c r="F135" s="35">
        <f t="shared" si="21"/>
        <v>4333.03</v>
      </c>
      <c r="G135" s="36">
        <v>1</v>
      </c>
      <c r="H135" s="37">
        <f t="shared" si="22"/>
        <v>4333.03</v>
      </c>
      <c r="I135" s="38">
        <v>0.24578182009999999</v>
      </c>
      <c r="J135" s="39">
        <v>1064.98</v>
      </c>
      <c r="K135" s="40">
        <f t="shared" si="23"/>
        <v>0</v>
      </c>
      <c r="L135" s="41"/>
      <c r="M135" s="40">
        <f t="shared" si="24"/>
        <v>0.19777845990000001</v>
      </c>
      <c r="N135" s="41">
        <v>856.98</v>
      </c>
      <c r="O135" s="40">
        <f t="shared" si="25"/>
        <v>0</v>
      </c>
      <c r="P135" s="41"/>
      <c r="Q135" s="42">
        <f t="shared" si="26"/>
        <v>4.8003360199999984E-2</v>
      </c>
      <c r="R135" s="43">
        <f t="shared" si="27"/>
        <v>208</v>
      </c>
      <c r="S135">
        <v>129532</v>
      </c>
    </row>
    <row r="136" spans="1:19" ht="26.4" x14ac:dyDescent="0.3">
      <c r="A136" s="31" t="s">
        <v>279</v>
      </c>
      <c r="B136" s="32" t="s">
        <v>280</v>
      </c>
      <c r="C136" s="33" t="s">
        <v>30</v>
      </c>
      <c r="D136" s="34">
        <v>1</v>
      </c>
      <c r="E136" s="35">
        <v>4333.03</v>
      </c>
      <c r="F136" s="35">
        <f t="shared" si="21"/>
        <v>4333.03</v>
      </c>
      <c r="G136" s="36">
        <v>1</v>
      </c>
      <c r="H136" s="37">
        <f t="shared" si="22"/>
        <v>4333.03</v>
      </c>
      <c r="I136" s="38">
        <v>0.19777845990000001</v>
      </c>
      <c r="J136" s="39">
        <v>856.98</v>
      </c>
      <c r="K136" s="40">
        <f t="shared" si="23"/>
        <v>0</v>
      </c>
      <c r="L136" s="41"/>
      <c r="M136" s="40">
        <f t="shared" si="24"/>
        <v>0.19777845990000001</v>
      </c>
      <c r="N136" s="41">
        <v>856.98</v>
      </c>
      <c r="O136" s="40">
        <f t="shared" si="25"/>
        <v>3.2778448299999999E-2</v>
      </c>
      <c r="P136" s="41">
        <v>142.03</v>
      </c>
      <c r="Q136" s="42">
        <f t="shared" si="26"/>
        <v>3.2778448299999999E-2</v>
      </c>
      <c r="R136" s="43">
        <f t="shared" si="27"/>
        <v>142.03</v>
      </c>
      <c r="S136">
        <v>129533</v>
      </c>
    </row>
    <row r="137" spans="1:19" ht="26.4" x14ac:dyDescent="0.3">
      <c r="A137" s="31" t="s">
        <v>281</v>
      </c>
      <c r="B137" s="32" t="s">
        <v>282</v>
      </c>
      <c r="C137" s="33" t="s">
        <v>30</v>
      </c>
      <c r="D137" s="34">
        <v>1</v>
      </c>
      <c r="E137" s="35">
        <v>4333.03</v>
      </c>
      <c r="F137" s="35">
        <f t="shared" si="21"/>
        <v>4333.03</v>
      </c>
      <c r="G137" s="36">
        <v>0</v>
      </c>
      <c r="H137" s="37">
        <f t="shared" si="22"/>
        <v>0</v>
      </c>
      <c r="I137" s="38">
        <v>0</v>
      </c>
      <c r="J137" s="39">
        <v>0</v>
      </c>
      <c r="K137" s="40">
        <f t="shared" si="23"/>
        <v>0</v>
      </c>
      <c r="L137" s="41"/>
      <c r="M137" s="40">
        <f t="shared" si="24"/>
        <v>0</v>
      </c>
      <c r="N137" s="41"/>
      <c r="O137" s="40">
        <f t="shared" si="25"/>
        <v>0</v>
      </c>
      <c r="P137" s="41"/>
      <c r="Q137" s="42">
        <f t="shared" si="26"/>
        <v>0</v>
      </c>
      <c r="R137" s="43">
        <f t="shared" si="27"/>
        <v>0</v>
      </c>
      <c r="S137">
        <v>129534</v>
      </c>
    </row>
    <row r="138" spans="1:19" ht="26.4" x14ac:dyDescent="0.3">
      <c r="A138" s="31" t="s">
        <v>283</v>
      </c>
      <c r="B138" s="32" t="s">
        <v>284</v>
      </c>
      <c r="C138" s="33" t="s">
        <v>30</v>
      </c>
      <c r="D138" s="34">
        <v>1</v>
      </c>
      <c r="E138" s="35">
        <v>4333.03</v>
      </c>
      <c r="F138" s="35">
        <f t="shared" si="21"/>
        <v>4333.03</v>
      </c>
      <c r="G138" s="36">
        <v>1</v>
      </c>
      <c r="H138" s="37">
        <f t="shared" si="22"/>
        <v>4333.03</v>
      </c>
      <c r="I138" s="38">
        <v>6.7308557800000002E-2</v>
      </c>
      <c r="J138" s="39">
        <v>291.64999999999998</v>
      </c>
      <c r="K138" s="40">
        <f t="shared" si="23"/>
        <v>0</v>
      </c>
      <c r="L138" s="41"/>
      <c r="M138" s="40">
        <f t="shared" si="24"/>
        <v>1.9305197499999999E-2</v>
      </c>
      <c r="N138" s="41">
        <v>83.65</v>
      </c>
      <c r="O138" s="40">
        <f t="shared" si="25"/>
        <v>4.2249880599999998E-2</v>
      </c>
      <c r="P138" s="41">
        <v>183.07</v>
      </c>
      <c r="Q138" s="42">
        <f t="shared" si="26"/>
        <v>9.0253240900000004E-2</v>
      </c>
      <c r="R138" s="43">
        <f t="shared" si="27"/>
        <v>391.07</v>
      </c>
      <c r="S138">
        <v>129535</v>
      </c>
    </row>
    <row r="139" spans="1:19" ht="26.4" x14ac:dyDescent="0.3">
      <c r="A139" s="31" t="s">
        <v>285</v>
      </c>
      <c r="B139" s="32" t="s">
        <v>286</v>
      </c>
      <c r="C139" s="33" t="s">
        <v>30</v>
      </c>
      <c r="D139" s="34">
        <v>1</v>
      </c>
      <c r="E139" s="35">
        <v>4333.03</v>
      </c>
      <c r="F139" s="35">
        <f t="shared" ref="F139:F153" si="28">ROUND(E139*D139,2)</f>
        <v>4333.03</v>
      </c>
      <c r="G139" s="36">
        <v>1</v>
      </c>
      <c r="H139" s="37">
        <f t="shared" ref="H139:H153" si="29">ROUND(G139*E139,2)</f>
        <v>4333.03</v>
      </c>
      <c r="I139" s="38">
        <v>6.4310655499999994E-2</v>
      </c>
      <c r="J139" s="39">
        <v>278.66000000000003</v>
      </c>
      <c r="K139" s="40">
        <f t="shared" ref="K139:K153" si="30">ROUND(L139/E139,10)</f>
        <v>0</v>
      </c>
      <c r="L139" s="41"/>
      <c r="M139" s="40">
        <f t="shared" ref="M139:M153" si="31">ROUND(N139/E139,10)</f>
        <v>1.6307295400000001E-2</v>
      </c>
      <c r="N139" s="41">
        <v>70.66</v>
      </c>
      <c r="O139" s="40">
        <f t="shared" ref="O139:O153" si="32">ROUND(P139/E139,10)</f>
        <v>0</v>
      </c>
      <c r="P139" s="41"/>
      <c r="Q139" s="42">
        <f t="shared" ref="Q139:Q153" si="33">I139-K139-M139+O139</f>
        <v>4.8003360099999989E-2</v>
      </c>
      <c r="R139" s="43">
        <f t="shared" ref="R139:R153" si="34">ROUND(Q139*E139,2)</f>
        <v>208</v>
      </c>
      <c r="S139">
        <v>129536</v>
      </c>
    </row>
    <row r="140" spans="1:19" ht="26.4" x14ac:dyDescent="0.3">
      <c r="A140" s="31" t="s">
        <v>287</v>
      </c>
      <c r="B140" s="32" t="s">
        <v>288</v>
      </c>
      <c r="C140" s="33" t="s">
        <v>30</v>
      </c>
      <c r="D140" s="34">
        <v>1</v>
      </c>
      <c r="E140" s="35">
        <v>4333.03</v>
      </c>
      <c r="F140" s="35">
        <f t="shared" si="28"/>
        <v>4333.03</v>
      </c>
      <c r="G140" s="36">
        <v>1</v>
      </c>
      <c r="H140" s="37">
        <f t="shared" si="29"/>
        <v>4333.03</v>
      </c>
      <c r="I140" s="38">
        <v>0.5980941743</v>
      </c>
      <c r="J140" s="39">
        <v>2591.56</v>
      </c>
      <c r="K140" s="40">
        <f t="shared" si="30"/>
        <v>0</v>
      </c>
      <c r="L140" s="41"/>
      <c r="M140" s="40">
        <f t="shared" si="31"/>
        <v>0.54484506219999995</v>
      </c>
      <c r="N140" s="41">
        <v>2360.83</v>
      </c>
      <c r="O140" s="40">
        <f t="shared" si="32"/>
        <v>0</v>
      </c>
      <c r="P140" s="41"/>
      <c r="Q140" s="42">
        <f t="shared" si="33"/>
        <v>5.3249112100000051E-2</v>
      </c>
      <c r="R140" s="43">
        <f t="shared" si="34"/>
        <v>230.73</v>
      </c>
      <c r="S140">
        <v>129537</v>
      </c>
    </row>
    <row r="141" spans="1:19" ht="26.4" x14ac:dyDescent="0.3">
      <c r="A141" s="31" t="s">
        <v>289</v>
      </c>
      <c r="B141" s="32" t="s">
        <v>290</v>
      </c>
      <c r="C141" s="33" t="s">
        <v>30</v>
      </c>
      <c r="D141" s="34">
        <v>1</v>
      </c>
      <c r="E141" s="35">
        <v>4333.03</v>
      </c>
      <c r="F141" s="35">
        <f t="shared" si="28"/>
        <v>4333.03</v>
      </c>
      <c r="G141" s="36">
        <v>0</v>
      </c>
      <c r="H141" s="37">
        <f t="shared" si="29"/>
        <v>0</v>
      </c>
      <c r="I141" s="38">
        <v>0</v>
      </c>
      <c r="J141" s="39">
        <v>0</v>
      </c>
      <c r="K141" s="40">
        <f t="shared" si="30"/>
        <v>0</v>
      </c>
      <c r="L141" s="41"/>
      <c r="M141" s="40">
        <f t="shared" si="31"/>
        <v>0</v>
      </c>
      <c r="N141" s="41"/>
      <c r="O141" s="40">
        <f t="shared" si="32"/>
        <v>0</v>
      </c>
      <c r="P141" s="41"/>
      <c r="Q141" s="42">
        <f t="shared" si="33"/>
        <v>0</v>
      </c>
      <c r="R141" s="43">
        <f t="shared" si="34"/>
        <v>0</v>
      </c>
      <c r="S141">
        <v>129538</v>
      </c>
    </row>
    <row r="142" spans="1:19" ht="26.4" x14ac:dyDescent="0.3">
      <c r="A142" s="31" t="s">
        <v>291</v>
      </c>
      <c r="B142" s="32" t="s">
        <v>292</v>
      </c>
      <c r="C142" s="33" t="s">
        <v>30</v>
      </c>
      <c r="D142" s="34">
        <v>1</v>
      </c>
      <c r="E142" s="35">
        <v>4333.03</v>
      </c>
      <c r="F142" s="35">
        <f t="shared" si="28"/>
        <v>4333.03</v>
      </c>
      <c r="G142" s="36">
        <v>1</v>
      </c>
      <c r="H142" s="37">
        <f t="shared" si="29"/>
        <v>4333.03</v>
      </c>
      <c r="I142" s="38">
        <v>0.13261851399999999</v>
      </c>
      <c r="J142" s="39">
        <v>574.64</v>
      </c>
      <c r="K142" s="40">
        <f t="shared" si="30"/>
        <v>0</v>
      </c>
      <c r="L142" s="41"/>
      <c r="M142" s="40">
        <f t="shared" si="31"/>
        <v>8.4615153799999995E-2</v>
      </c>
      <c r="N142" s="41">
        <v>366.64</v>
      </c>
      <c r="O142" s="40">
        <f t="shared" si="32"/>
        <v>5.2725229200000001E-2</v>
      </c>
      <c r="P142" s="41">
        <v>228.46</v>
      </c>
      <c r="Q142" s="42">
        <f t="shared" si="33"/>
        <v>0.1007285894</v>
      </c>
      <c r="R142" s="43">
        <f t="shared" si="34"/>
        <v>436.46</v>
      </c>
      <c r="S142">
        <v>129539</v>
      </c>
    </row>
    <row r="143" spans="1:19" ht="26.4" x14ac:dyDescent="0.3">
      <c r="A143" s="31" t="s">
        <v>293</v>
      </c>
      <c r="B143" s="32" t="s">
        <v>294</v>
      </c>
      <c r="C143" s="33" t="s">
        <v>30</v>
      </c>
      <c r="D143" s="34">
        <v>1</v>
      </c>
      <c r="E143" s="35">
        <v>4333.03</v>
      </c>
      <c r="F143" s="35">
        <f t="shared" si="28"/>
        <v>4333.03</v>
      </c>
      <c r="G143" s="36">
        <v>1</v>
      </c>
      <c r="H143" s="37">
        <f t="shared" si="29"/>
        <v>4333.03</v>
      </c>
      <c r="I143" s="38">
        <v>4.8003360299999999E-2</v>
      </c>
      <c r="J143" s="39">
        <v>208</v>
      </c>
      <c r="K143" s="40">
        <f t="shared" si="30"/>
        <v>0</v>
      </c>
      <c r="L143" s="41"/>
      <c r="M143" s="40">
        <f t="shared" si="31"/>
        <v>0</v>
      </c>
      <c r="N143" s="41"/>
      <c r="O143" s="40">
        <f t="shared" si="32"/>
        <v>8.3052736799999999E-2</v>
      </c>
      <c r="P143" s="41">
        <v>359.87</v>
      </c>
      <c r="Q143" s="42">
        <f t="shared" si="33"/>
        <v>0.13105609709999999</v>
      </c>
      <c r="R143" s="43">
        <f t="shared" si="34"/>
        <v>567.87</v>
      </c>
      <c r="S143">
        <v>129540</v>
      </c>
    </row>
    <row r="144" spans="1:19" ht="26.4" x14ac:dyDescent="0.3">
      <c r="A144" s="31" t="s">
        <v>295</v>
      </c>
      <c r="B144" s="32" t="s">
        <v>296</v>
      </c>
      <c r="C144" s="33" t="s">
        <v>30</v>
      </c>
      <c r="D144" s="34">
        <v>1</v>
      </c>
      <c r="E144" s="35">
        <v>3543.22</v>
      </c>
      <c r="F144" s="35">
        <f t="shared" si="28"/>
        <v>3543.22</v>
      </c>
      <c r="G144" s="36">
        <v>1</v>
      </c>
      <c r="H144" s="37">
        <f t="shared" si="29"/>
        <v>3543.22</v>
      </c>
      <c r="I144" s="38">
        <v>0.1598602402</v>
      </c>
      <c r="J144" s="39">
        <v>566.41999999999996</v>
      </c>
      <c r="K144" s="40">
        <f t="shared" si="30"/>
        <v>0</v>
      </c>
      <c r="L144" s="41"/>
      <c r="M144" s="40">
        <f t="shared" si="31"/>
        <v>9.1614407199999998E-2</v>
      </c>
      <c r="N144" s="41">
        <v>324.61</v>
      </c>
      <c r="O144" s="40">
        <f t="shared" si="32"/>
        <v>0.1025733655</v>
      </c>
      <c r="P144" s="41">
        <v>363.44</v>
      </c>
      <c r="Q144" s="42">
        <f t="shared" si="33"/>
        <v>0.17081919849999999</v>
      </c>
      <c r="R144" s="43">
        <f t="shared" si="34"/>
        <v>605.25</v>
      </c>
      <c r="S144">
        <v>129541</v>
      </c>
    </row>
    <row r="145" spans="1:19" ht="26.4" x14ac:dyDescent="0.3">
      <c r="A145" s="31" t="s">
        <v>297</v>
      </c>
      <c r="B145" s="32" t="s">
        <v>298</v>
      </c>
      <c r="C145" s="33" t="s">
        <v>30</v>
      </c>
      <c r="D145" s="34">
        <v>1</v>
      </c>
      <c r="E145" s="35">
        <v>4333.03</v>
      </c>
      <c r="F145" s="35">
        <f t="shared" si="28"/>
        <v>4333.03</v>
      </c>
      <c r="G145" s="36">
        <v>1</v>
      </c>
      <c r="H145" s="37">
        <f t="shared" si="29"/>
        <v>4333.03</v>
      </c>
      <c r="I145" s="38">
        <v>1</v>
      </c>
      <c r="J145" s="39">
        <v>4333.03</v>
      </c>
      <c r="K145" s="40">
        <f t="shared" si="30"/>
        <v>0</v>
      </c>
      <c r="L145" s="41"/>
      <c r="M145" s="40">
        <f t="shared" si="31"/>
        <v>1</v>
      </c>
      <c r="N145" s="41">
        <v>4333.03</v>
      </c>
      <c r="O145" s="40">
        <f t="shared" si="32"/>
        <v>0</v>
      </c>
      <c r="P145" s="41"/>
      <c r="Q145" s="42">
        <f t="shared" si="33"/>
        <v>0</v>
      </c>
      <c r="R145" s="43">
        <f t="shared" si="34"/>
        <v>0</v>
      </c>
      <c r="S145">
        <v>129542</v>
      </c>
    </row>
    <row r="146" spans="1:19" ht="26.4" x14ac:dyDescent="0.3">
      <c r="A146" s="31" t="s">
        <v>299</v>
      </c>
      <c r="B146" s="32" t="s">
        <v>300</v>
      </c>
      <c r="C146" s="33" t="s">
        <v>30</v>
      </c>
      <c r="D146" s="34">
        <v>1</v>
      </c>
      <c r="E146" s="35">
        <v>4333.03</v>
      </c>
      <c r="F146" s="35">
        <f t="shared" si="28"/>
        <v>4333.03</v>
      </c>
      <c r="G146" s="36">
        <v>1</v>
      </c>
      <c r="H146" s="37">
        <f t="shared" si="29"/>
        <v>4333.03</v>
      </c>
      <c r="I146" s="38">
        <v>1</v>
      </c>
      <c r="J146" s="39">
        <v>4333.03</v>
      </c>
      <c r="K146" s="40">
        <f t="shared" si="30"/>
        <v>0</v>
      </c>
      <c r="L146" s="41"/>
      <c r="M146" s="40">
        <f t="shared" si="31"/>
        <v>0</v>
      </c>
      <c r="N146" s="41"/>
      <c r="O146" s="40">
        <f t="shared" si="32"/>
        <v>0</v>
      </c>
      <c r="P146" s="41"/>
      <c r="Q146" s="42">
        <f t="shared" si="33"/>
        <v>1</v>
      </c>
      <c r="R146" s="43">
        <f t="shared" si="34"/>
        <v>4333.03</v>
      </c>
      <c r="S146">
        <v>129543</v>
      </c>
    </row>
    <row r="147" spans="1:19" ht="26.4" x14ac:dyDescent="0.3">
      <c r="A147" s="31" t="s">
        <v>301</v>
      </c>
      <c r="B147" s="32" t="s">
        <v>302</v>
      </c>
      <c r="C147" s="33" t="s">
        <v>30</v>
      </c>
      <c r="D147" s="34">
        <v>1</v>
      </c>
      <c r="E147" s="35">
        <v>4333.03</v>
      </c>
      <c r="F147" s="35">
        <f t="shared" si="28"/>
        <v>4333.03</v>
      </c>
      <c r="G147" s="36">
        <v>1</v>
      </c>
      <c r="H147" s="37">
        <f t="shared" si="29"/>
        <v>4333.03</v>
      </c>
      <c r="I147" s="38">
        <v>1</v>
      </c>
      <c r="J147" s="39">
        <v>4333.03</v>
      </c>
      <c r="K147" s="40">
        <f t="shared" si="30"/>
        <v>0</v>
      </c>
      <c r="L147" s="41"/>
      <c r="M147" s="40">
        <f t="shared" si="31"/>
        <v>1</v>
      </c>
      <c r="N147" s="41">
        <v>4333.03</v>
      </c>
      <c r="O147" s="40">
        <f t="shared" si="32"/>
        <v>0</v>
      </c>
      <c r="P147" s="41"/>
      <c r="Q147" s="42">
        <f t="shared" si="33"/>
        <v>0</v>
      </c>
      <c r="R147" s="43">
        <f t="shared" si="34"/>
        <v>0</v>
      </c>
      <c r="S147">
        <v>129544</v>
      </c>
    </row>
    <row r="148" spans="1:19" ht="26.4" x14ac:dyDescent="0.3">
      <c r="A148" s="31" t="s">
        <v>303</v>
      </c>
      <c r="B148" s="32" t="s">
        <v>304</v>
      </c>
      <c r="C148" s="33" t="s">
        <v>30</v>
      </c>
      <c r="D148" s="34">
        <v>1</v>
      </c>
      <c r="E148" s="35">
        <v>4333.03</v>
      </c>
      <c r="F148" s="35">
        <f t="shared" si="28"/>
        <v>4333.03</v>
      </c>
      <c r="G148" s="36">
        <v>1</v>
      </c>
      <c r="H148" s="37">
        <f t="shared" si="29"/>
        <v>4333.03</v>
      </c>
      <c r="I148" s="38">
        <v>6.3969093199999993E-2</v>
      </c>
      <c r="J148" s="39">
        <v>277.18</v>
      </c>
      <c r="K148" s="40">
        <f t="shared" si="30"/>
        <v>0</v>
      </c>
      <c r="L148" s="41"/>
      <c r="M148" s="40">
        <f t="shared" si="31"/>
        <v>0</v>
      </c>
      <c r="N148" s="41"/>
      <c r="O148" s="40">
        <f t="shared" si="32"/>
        <v>0</v>
      </c>
      <c r="P148" s="41"/>
      <c r="Q148" s="42">
        <f t="shared" si="33"/>
        <v>6.3969093199999993E-2</v>
      </c>
      <c r="R148" s="43">
        <f t="shared" si="34"/>
        <v>277.18</v>
      </c>
      <c r="S148">
        <v>129545</v>
      </c>
    </row>
    <row r="149" spans="1:19" ht="26.4" x14ac:dyDescent="0.3">
      <c r="A149" s="31" t="s">
        <v>305</v>
      </c>
      <c r="B149" s="32" t="s">
        <v>306</v>
      </c>
      <c r="C149" s="33" t="s">
        <v>30</v>
      </c>
      <c r="D149" s="34">
        <v>1</v>
      </c>
      <c r="E149" s="35">
        <v>2648.71</v>
      </c>
      <c r="F149" s="35">
        <f t="shared" si="28"/>
        <v>2648.71</v>
      </c>
      <c r="G149" s="36">
        <v>1</v>
      </c>
      <c r="H149" s="37">
        <f t="shared" si="29"/>
        <v>2648.71</v>
      </c>
      <c r="I149" s="38">
        <v>9.6843368999999999E-2</v>
      </c>
      <c r="J149" s="39">
        <v>256.51</v>
      </c>
      <c r="K149" s="40">
        <f t="shared" si="30"/>
        <v>0</v>
      </c>
      <c r="L149" s="41"/>
      <c r="M149" s="40">
        <f t="shared" si="31"/>
        <v>1.8612834200000001E-2</v>
      </c>
      <c r="N149" s="41">
        <v>49.3</v>
      </c>
      <c r="O149" s="40">
        <f t="shared" si="32"/>
        <v>0.26810787139999998</v>
      </c>
      <c r="P149" s="41">
        <v>710.14</v>
      </c>
      <c r="Q149" s="42">
        <f t="shared" si="33"/>
        <v>0.3463384062</v>
      </c>
      <c r="R149" s="43">
        <f t="shared" si="34"/>
        <v>917.35</v>
      </c>
      <c r="S149">
        <v>129546</v>
      </c>
    </row>
    <row r="150" spans="1:19" ht="26.4" x14ac:dyDescent="0.3">
      <c r="A150" s="31" t="s">
        <v>307</v>
      </c>
      <c r="B150" s="32" t="s">
        <v>308</v>
      </c>
      <c r="C150" s="33" t="s">
        <v>30</v>
      </c>
      <c r="D150" s="34">
        <v>1</v>
      </c>
      <c r="E150" s="35">
        <v>3610.62</v>
      </c>
      <c r="F150" s="35">
        <f t="shared" si="28"/>
        <v>3610.62</v>
      </c>
      <c r="G150" s="36">
        <v>1</v>
      </c>
      <c r="H150" s="37">
        <f t="shared" si="29"/>
        <v>3610.62</v>
      </c>
      <c r="I150" s="38">
        <v>0.15762389839999999</v>
      </c>
      <c r="J150" s="39">
        <v>569.12</v>
      </c>
      <c r="K150" s="40">
        <f t="shared" si="30"/>
        <v>0</v>
      </c>
      <c r="L150" s="41"/>
      <c r="M150" s="40">
        <f t="shared" si="31"/>
        <v>8.8103982100000006E-2</v>
      </c>
      <c r="N150" s="41">
        <v>318.11</v>
      </c>
      <c r="O150" s="40">
        <f t="shared" si="32"/>
        <v>5.2899502000000001E-2</v>
      </c>
      <c r="P150" s="41">
        <v>191</v>
      </c>
      <c r="Q150" s="42">
        <f t="shared" si="33"/>
        <v>0.12241941829999999</v>
      </c>
      <c r="R150" s="43">
        <f t="shared" si="34"/>
        <v>442.01</v>
      </c>
      <c r="S150">
        <v>129547</v>
      </c>
    </row>
    <row r="151" spans="1:19" ht="26.4" x14ac:dyDescent="0.3">
      <c r="A151" s="31" t="s">
        <v>309</v>
      </c>
      <c r="B151" s="32" t="s">
        <v>310</v>
      </c>
      <c r="C151" s="33" t="s">
        <v>30</v>
      </c>
      <c r="D151" s="34">
        <v>1</v>
      </c>
      <c r="E151" s="35">
        <v>4333.03</v>
      </c>
      <c r="F151" s="35">
        <f t="shared" si="28"/>
        <v>4333.03</v>
      </c>
      <c r="G151" s="36">
        <v>1</v>
      </c>
      <c r="H151" s="37">
        <f t="shared" si="29"/>
        <v>4333.03</v>
      </c>
      <c r="I151" s="38">
        <v>0.60756791440000002</v>
      </c>
      <c r="J151" s="39">
        <v>2632.61</v>
      </c>
      <c r="K151" s="40">
        <f t="shared" si="30"/>
        <v>0</v>
      </c>
      <c r="L151" s="41"/>
      <c r="M151" s="40">
        <f t="shared" si="31"/>
        <v>0.55165092329999998</v>
      </c>
      <c r="N151" s="41">
        <v>2390.3200000000002</v>
      </c>
      <c r="O151" s="40">
        <f t="shared" si="32"/>
        <v>0</v>
      </c>
      <c r="P151" s="41"/>
      <c r="Q151" s="42">
        <f t="shared" si="33"/>
        <v>5.5916991100000035E-2</v>
      </c>
      <c r="R151" s="43">
        <f t="shared" si="34"/>
        <v>242.29</v>
      </c>
      <c r="S151">
        <v>129548</v>
      </c>
    </row>
    <row r="152" spans="1:19" ht="26.4" x14ac:dyDescent="0.3">
      <c r="A152" s="31" t="s">
        <v>311</v>
      </c>
      <c r="B152" s="32" t="s">
        <v>312</v>
      </c>
      <c r="C152" s="33" t="s">
        <v>30</v>
      </c>
      <c r="D152" s="34">
        <v>1</v>
      </c>
      <c r="E152" s="35">
        <v>4333.03</v>
      </c>
      <c r="F152" s="35">
        <f t="shared" si="28"/>
        <v>4333.03</v>
      </c>
      <c r="G152" s="36">
        <v>1</v>
      </c>
      <c r="H152" s="37">
        <f t="shared" si="29"/>
        <v>4333.03</v>
      </c>
      <c r="I152" s="38">
        <v>0.59813340780000002</v>
      </c>
      <c r="J152" s="39">
        <v>2591.73</v>
      </c>
      <c r="K152" s="40">
        <f t="shared" si="30"/>
        <v>0</v>
      </c>
      <c r="L152" s="41"/>
      <c r="M152" s="40">
        <f t="shared" si="31"/>
        <v>0.5423895057</v>
      </c>
      <c r="N152" s="41">
        <v>2350.19</v>
      </c>
      <c r="O152" s="40">
        <f t="shared" si="32"/>
        <v>0</v>
      </c>
      <c r="P152" s="41"/>
      <c r="Q152" s="42">
        <f t="shared" si="33"/>
        <v>5.574390210000002E-2</v>
      </c>
      <c r="R152" s="43">
        <f t="shared" si="34"/>
        <v>241.54</v>
      </c>
      <c r="S152">
        <v>129549</v>
      </c>
    </row>
    <row r="153" spans="1:19" ht="26.4" x14ac:dyDescent="0.3">
      <c r="A153" s="31" t="s">
        <v>313</v>
      </c>
      <c r="B153" s="32" t="s">
        <v>314</v>
      </c>
      <c r="C153" s="33" t="s">
        <v>30</v>
      </c>
      <c r="D153" s="34">
        <v>1</v>
      </c>
      <c r="E153" s="35">
        <v>4332.8100000000004</v>
      </c>
      <c r="F153" s="35">
        <f t="shared" si="28"/>
        <v>4332.8100000000004</v>
      </c>
      <c r="G153" s="36">
        <v>1</v>
      </c>
      <c r="H153" s="37">
        <f t="shared" si="29"/>
        <v>4332.8100000000004</v>
      </c>
      <c r="I153" s="38">
        <v>6.4000036900000001E-2</v>
      </c>
      <c r="J153" s="39">
        <v>277.3</v>
      </c>
      <c r="K153" s="40">
        <f t="shared" si="30"/>
        <v>0</v>
      </c>
      <c r="L153" s="41"/>
      <c r="M153" s="40">
        <f t="shared" si="31"/>
        <v>1.5994239300000001E-2</v>
      </c>
      <c r="N153" s="41">
        <v>69.3</v>
      </c>
      <c r="O153" s="40">
        <f t="shared" si="32"/>
        <v>0.18092184980000001</v>
      </c>
      <c r="P153" s="41">
        <v>783.9</v>
      </c>
      <c r="Q153" s="42">
        <f t="shared" si="33"/>
        <v>0.22892764739999999</v>
      </c>
      <c r="R153" s="43">
        <f t="shared" si="34"/>
        <v>991.9</v>
      </c>
      <c r="S153">
        <v>129550</v>
      </c>
    </row>
    <row r="154" spans="1:19" ht="27.6" x14ac:dyDescent="0.3">
      <c r="A154" s="44"/>
      <c r="B154" s="45" t="s">
        <v>315</v>
      </c>
      <c r="C154" s="46"/>
      <c r="D154" s="47"/>
      <c r="E154" s="48"/>
      <c r="F154" s="48">
        <f>SUM(F11:F153)</f>
        <v>568345.0000000014</v>
      </c>
      <c r="G154" s="49"/>
      <c r="H154" s="50">
        <f>SUM(H11:H153)</f>
        <v>512015.61000000109</v>
      </c>
      <c r="I154" s="51"/>
      <c r="J154" s="52">
        <f>SUM(J11:J153)</f>
        <v>104592.72999999998</v>
      </c>
      <c r="K154" s="53"/>
      <c r="L154" s="54">
        <f>SUM(L11:L153)</f>
        <v>0</v>
      </c>
      <c r="M154" s="55"/>
      <c r="N154" s="54">
        <f>SUM(N11:N153)</f>
        <v>64178.200000000026</v>
      </c>
      <c r="O154" s="55"/>
      <c r="P154" s="54">
        <f>SUM(P11:P153)</f>
        <v>31197.360000000001</v>
      </c>
      <c r="Q154" s="56"/>
      <c r="R154" s="57">
        <f>SUM(R11:R153)</f>
        <v>71611.889999999985</v>
      </c>
    </row>
    <row r="155" spans="1:19" ht="15.6" x14ac:dyDescent="0.3">
      <c r="A155" s="58"/>
      <c r="B155" s="59" t="s">
        <v>316</v>
      </c>
      <c r="C155" s="60"/>
      <c r="D155" s="61"/>
      <c r="E155" s="62"/>
      <c r="F155" s="63">
        <f>F154</f>
        <v>568345.0000000014</v>
      </c>
      <c r="G155" s="64"/>
      <c r="H155" s="65">
        <f>H154</f>
        <v>512015.61000000109</v>
      </c>
      <c r="I155" s="66"/>
      <c r="J155" s="67">
        <f>J154</f>
        <v>104592.72999999998</v>
      </c>
      <c r="K155" s="68"/>
      <c r="L155" s="69">
        <f>L154</f>
        <v>0</v>
      </c>
      <c r="M155" s="70"/>
      <c r="N155" s="69">
        <f>N154</f>
        <v>64178.200000000026</v>
      </c>
      <c r="O155" s="70"/>
      <c r="P155" s="69">
        <f>P154</f>
        <v>31197.360000000001</v>
      </c>
      <c r="Q155" s="71"/>
      <c r="R155" s="72">
        <f>R154</f>
        <v>71611.889999999985</v>
      </c>
    </row>
    <row r="156" spans="1:19" hidden="1" x14ac:dyDescent="0.3">
      <c r="A156" s="44"/>
      <c r="B156" s="45" t="s">
        <v>317</v>
      </c>
      <c r="C156" s="46"/>
      <c r="D156" s="47"/>
      <c r="E156" s="48"/>
      <c r="F156" s="48">
        <v>0</v>
      </c>
      <c r="G156" s="49"/>
      <c r="H156" s="50">
        <f>H157+H158</f>
        <v>56329.39</v>
      </c>
      <c r="I156" s="51"/>
      <c r="J156" s="52">
        <f>RezervasPN-PapildomiSuma</f>
        <v>0</v>
      </c>
      <c r="K156" s="53"/>
      <c r="L156" s="54"/>
      <c r="M156" s="55"/>
      <c r="N156" s="54"/>
      <c r="O156" s="55"/>
      <c r="P156" s="54"/>
      <c r="Q156" s="56"/>
      <c r="R156" s="57">
        <f>IF((Rezervas+RezervasNevykdomi-PapildomiSuma)+Nevykdomi-Padidejimas-SumaPapildomi&lt;0,0,(Rezervas+RezervasNevykdomi-PapildomiSuma)+Nevykdomi-Padidejimas-SumaPapildomi)</f>
        <v>15345.02000000003</v>
      </c>
    </row>
    <row r="157" spans="1:19" hidden="1" x14ac:dyDescent="0.3">
      <c r="A157" s="44"/>
      <c r="B157" s="45" t="s">
        <v>318</v>
      </c>
      <c r="C157" s="46"/>
      <c r="D157" s="47"/>
      <c r="E157" s="48"/>
      <c r="F157" s="48">
        <v>0</v>
      </c>
      <c r="G157" s="49"/>
      <c r="H157" s="50">
        <v>0</v>
      </c>
      <c r="I157" s="51"/>
      <c r="J157" s="52"/>
      <c r="K157" s="53"/>
      <c r="L157" s="54"/>
      <c r="M157" s="55"/>
      <c r="N157" s="54"/>
      <c r="O157" s="55"/>
      <c r="P157" s="54"/>
      <c r="Q157" s="56"/>
      <c r="R157" s="57"/>
    </row>
    <row r="158" spans="1:19" x14ac:dyDescent="0.3">
      <c r="A158" s="44"/>
      <c r="B158" s="45" t="s">
        <v>20</v>
      </c>
      <c r="C158" s="46"/>
      <c r="D158" s="47"/>
      <c r="E158" s="48"/>
      <c r="F158" s="48"/>
      <c r="G158" s="49"/>
      <c r="H158" s="50">
        <v>56329.39</v>
      </c>
      <c r="I158" s="51"/>
      <c r="J158" s="52"/>
      <c r="K158" s="53"/>
      <c r="L158" s="54"/>
      <c r="M158" s="55"/>
      <c r="N158" s="54"/>
      <c r="O158" s="55"/>
      <c r="P158" s="54"/>
      <c r="Q158" s="56"/>
      <c r="R158" s="57"/>
    </row>
    <row r="159" spans="1:19" x14ac:dyDescent="0.3">
      <c r="A159" s="24" t="s">
        <v>319</v>
      </c>
      <c r="B159" s="25" t="s">
        <v>320</v>
      </c>
      <c r="C159" s="26"/>
      <c r="D159" s="27"/>
      <c r="E159" s="28"/>
      <c r="F159" s="28"/>
      <c r="G159" s="28"/>
      <c r="H159" s="28"/>
      <c r="I159" s="28"/>
      <c r="J159" s="29"/>
      <c r="K159" s="30"/>
      <c r="L159" s="28"/>
      <c r="M159" s="28"/>
      <c r="N159" s="28"/>
      <c r="O159" s="28"/>
      <c r="P159" s="28"/>
      <c r="Q159" s="28"/>
      <c r="R159" s="29"/>
      <c r="S159">
        <v>25054</v>
      </c>
    </row>
    <row r="160" spans="1:19" ht="27.6" x14ac:dyDescent="0.3">
      <c r="A160" s="24" t="s">
        <v>321</v>
      </c>
      <c r="B160" s="25" t="s">
        <v>322</v>
      </c>
      <c r="C160" s="26"/>
      <c r="D160" s="27"/>
      <c r="E160" s="28"/>
      <c r="F160" s="28"/>
      <c r="G160" s="28"/>
      <c r="H160" s="28"/>
      <c r="I160" s="28"/>
      <c r="J160" s="29"/>
      <c r="K160" s="30"/>
      <c r="L160" s="28"/>
      <c r="M160" s="28"/>
      <c r="N160" s="28"/>
      <c r="O160" s="28"/>
      <c r="P160" s="28"/>
      <c r="Q160" s="28"/>
      <c r="R160" s="29"/>
      <c r="S160">
        <v>27338</v>
      </c>
    </row>
    <row r="161" spans="1:19" x14ac:dyDescent="0.3">
      <c r="A161" s="24" t="s">
        <v>26</v>
      </c>
      <c r="B161" s="25" t="s">
        <v>323</v>
      </c>
      <c r="C161" s="26"/>
      <c r="D161" s="27"/>
      <c r="E161" s="28"/>
      <c r="F161" s="28"/>
      <c r="G161" s="28"/>
      <c r="H161" s="28"/>
      <c r="I161" s="28"/>
      <c r="J161" s="29"/>
      <c r="K161" s="30"/>
      <c r="L161" s="28"/>
      <c r="M161" s="28"/>
      <c r="N161" s="28"/>
      <c r="O161" s="28"/>
      <c r="P161" s="28"/>
      <c r="Q161" s="28"/>
      <c r="R161" s="29"/>
      <c r="S161">
        <v>27339</v>
      </c>
    </row>
    <row r="162" spans="1:19" x14ac:dyDescent="0.3">
      <c r="A162" s="31" t="s">
        <v>28</v>
      </c>
      <c r="B162" s="32" t="s">
        <v>324</v>
      </c>
      <c r="C162" s="33" t="s">
        <v>325</v>
      </c>
      <c r="D162" s="34">
        <v>0</v>
      </c>
      <c r="E162" s="35">
        <v>4333.03</v>
      </c>
      <c r="F162" s="35">
        <f t="shared" ref="F162:F174" si="35">ROUND(E162*D162,2)</f>
        <v>0</v>
      </c>
      <c r="G162" s="36">
        <v>1</v>
      </c>
      <c r="H162" s="37">
        <f t="shared" ref="H162:H174" si="36">ROUND(G162*E162,2)</f>
        <v>4333.03</v>
      </c>
      <c r="I162" s="38">
        <v>4.8003360299999999E-2</v>
      </c>
      <c r="J162" s="39">
        <v>208</v>
      </c>
      <c r="K162" s="40">
        <f t="shared" ref="K162:K174" si="37">ROUND(L162/E162,10)</f>
        <v>0</v>
      </c>
      <c r="L162" s="41"/>
      <c r="M162" s="40">
        <f t="shared" ref="M162:M174" si="38">ROUND(N162/E162,10)</f>
        <v>0</v>
      </c>
      <c r="N162" s="41"/>
      <c r="O162" s="40">
        <f t="shared" ref="O162:O174" si="39">ROUND(P162/E162,10)</f>
        <v>0</v>
      </c>
      <c r="P162" s="41"/>
      <c r="Q162" s="42">
        <f t="shared" ref="Q162:Q174" si="40">I162-K162-M162+O162</f>
        <v>4.8003360299999999E-2</v>
      </c>
      <c r="R162" s="43">
        <f t="shared" ref="R162:R174" si="41">ROUND(Q162*E162,2)</f>
        <v>208</v>
      </c>
      <c r="S162">
        <v>143439</v>
      </c>
    </row>
    <row r="163" spans="1:19" ht="26.4" x14ac:dyDescent="0.3">
      <c r="A163" s="31" t="s">
        <v>31</v>
      </c>
      <c r="B163" s="32" t="s">
        <v>326</v>
      </c>
      <c r="C163" s="33" t="s">
        <v>325</v>
      </c>
      <c r="D163" s="34">
        <v>0</v>
      </c>
      <c r="E163" s="35">
        <v>4333.03</v>
      </c>
      <c r="F163" s="35">
        <f t="shared" si="35"/>
        <v>0</v>
      </c>
      <c r="G163" s="36">
        <v>1</v>
      </c>
      <c r="H163" s="37">
        <f t="shared" si="36"/>
        <v>4333.03</v>
      </c>
      <c r="I163" s="38">
        <v>1</v>
      </c>
      <c r="J163" s="39">
        <v>4333.03</v>
      </c>
      <c r="K163" s="40">
        <f t="shared" si="37"/>
        <v>0</v>
      </c>
      <c r="L163" s="41"/>
      <c r="M163" s="40">
        <f t="shared" si="38"/>
        <v>0</v>
      </c>
      <c r="N163" s="41"/>
      <c r="O163" s="40">
        <f t="shared" si="39"/>
        <v>0</v>
      </c>
      <c r="P163" s="41"/>
      <c r="Q163" s="42">
        <f t="shared" si="40"/>
        <v>1</v>
      </c>
      <c r="R163" s="43">
        <f t="shared" si="41"/>
        <v>4333.03</v>
      </c>
      <c r="S163">
        <v>143440</v>
      </c>
    </row>
    <row r="164" spans="1:19" x14ac:dyDescent="0.3">
      <c r="A164" s="31" t="s">
        <v>33</v>
      </c>
      <c r="B164" s="32" t="s">
        <v>327</v>
      </c>
      <c r="C164" s="33" t="s">
        <v>325</v>
      </c>
      <c r="D164" s="34">
        <v>0</v>
      </c>
      <c r="E164" s="35">
        <v>4333.03</v>
      </c>
      <c r="F164" s="35">
        <f t="shared" si="35"/>
        <v>0</v>
      </c>
      <c r="G164" s="36">
        <v>1</v>
      </c>
      <c r="H164" s="37">
        <f t="shared" si="36"/>
        <v>4333.03</v>
      </c>
      <c r="I164" s="38">
        <v>0.19777845990000001</v>
      </c>
      <c r="J164" s="39">
        <v>856.98</v>
      </c>
      <c r="K164" s="40">
        <f t="shared" si="37"/>
        <v>0</v>
      </c>
      <c r="L164" s="41"/>
      <c r="M164" s="40">
        <f t="shared" si="38"/>
        <v>0.19777845990000001</v>
      </c>
      <c r="N164" s="41">
        <v>856.98</v>
      </c>
      <c r="O164" s="40">
        <f t="shared" si="39"/>
        <v>0.27746173000000002</v>
      </c>
      <c r="P164" s="41">
        <v>1202.25</v>
      </c>
      <c r="Q164" s="42">
        <f t="shared" si="40"/>
        <v>0.27746173000000002</v>
      </c>
      <c r="R164" s="43">
        <f t="shared" si="41"/>
        <v>1202.25</v>
      </c>
      <c r="S164">
        <v>143441</v>
      </c>
    </row>
    <row r="165" spans="1:19" x14ac:dyDescent="0.3">
      <c r="A165" s="31" t="s">
        <v>35</v>
      </c>
      <c r="B165" s="32" t="s">
        <v>328</v>
      </c>
      <c r="C165" s="33" t="s">
        <v>325</v>
      </c>
      <c r="D165" s="34">
        <v>0</v>
      </c>
      <c r="E165" s="35">
        <v>4333.03</v>
      </c>
      <c r="F165" s="35">
        <f t="shared" si="35"/>
        <v>0</v>
      </c>
      <c r="G165" s="36">
        <v>1</v>
      </c>
      <c r="H165" s="37">
        <f t="shared" si="36"/>
        <v>4333.03</v>
      </c>
      <c r="I165" s="38">
        <v>0.24578182009999999</v>
      </c>
      <c r="J165" s="39">
        <v>1064.98</v>
      </c>
      <c r="K165" s="40">
        <f t="shared" si="37"/>
        <v>0</v>
      </c>
      <c r="L165" s="41"/>
      <c r="M165" s="40">
        <f t="shared" si="38"/>
        <v>0.19777845990000001</v>
      </c>
      <c r="N165" s="41">
        <v>856.98</v>
      </c>
      <c r="O165" s="40">
        <f t="shared" si="39"/>
        <v>2.26031207E-2</v>
      </c>
      <c r="P165" s="41">
        <v>97.94</v>
      </c>
      <c r="Q165" s="42">
        <f t="shared" si="40"/>
        <v>7.060648089999999E-2</v>
      </c>
      <c r="R165" s="43">
        <f t="shared" si="41"/>
        <v>305.94</v>
      </c>
      <c r="S165">
        <v>143442</v>
      </c>
    </row>
    <row r="166" spans="1:19" x14ac:dyDescent="0.3">
      <c r="A166" s="31" t="s">
        <v>37</v>
      </c>
      <c r="B166" s="32" t="s">
        <v>329</v>
      </c>
      <c r="C166" s="33" t="s">
        <v>325</v>
      </c>
      <c r="D166" s="34">
        <v>0</v>
      </c>
      <c r="E166" s="35">
        <v>4333.03</v>
      </c>
      <c r="F166" s="35">
        <f t="shared" si="35"/>
        <v>0</v>
      </c>
      <c r="G166" s="36">
        <v>1</v>
      </c>
      <c r="H166" s="37">
        <f t="shared" si="36"/>
        <v>4333.03</v>
      </c>
      <c r="I166" s="38">
        <v>1</v>
      </c>
      <c r="J166" s="39">
        <v>4333.03</v>
      </c>
      <c r="K166" s="40">
        <f t="shared" si="37"/>
        <v>0</v>
      </c>
      <c r="L166" s="41"/>
      <c r="M166" s="40">
        <f t="shared" si="38"/>
        <v>0</v>
      </c>
      <c r="N166" s="41"/>
      <c r="O166" s="40">
        <f t="shared" si="39"/>
        <v>0</v>
      </c>
      <c r="P166" s="41"/>
      <c r="Q166" s="42">
        <f t="shared" si="40"/>
        <v>1</v>
      </c>
      <c r="R166" s="43">
        <f t="shared" si="41"/>
        <v>4333.03</v>
      </c>
      <c r="S166">
        <v>143443</v>
      </c>
    </row>
    <row r="167" spans="1:19" x14ac:dyDescent="0.3">
      <c r="A167" s="31" t="s">
        <v>39</v>
      </c>
      <c r="B167" s="32" t="s">
        <v>330</v>
      </c>
      <c r="C167" s="33" t="s">
        <v>325</v>
      </c>
      <c r="D167" s="34">
        <v>0</v>
      </c>
      <c r="E167" s="35">
        <v>4333.03</v>
      </c>
      <c r="F167" s="35">
        <f t="shared" si="35"/>
        <v>0</v>
      </c>
      <c r="G167" s="36">
        <v>1</v>
      </c>
      <c r="H167" s="37">
        <f t="shared" si="36"/>
        <v>4333.03</v>
      </c>
      <c r="I167" s="38">
        <v>6.2805934899999999E-2</v>
      </c>
      <c r="J167" s="39">
        <v>272.14</v>
      </c>
      <c r="K167" s="40">
        <f t="shared" si="37"/>
        <v>0</v>
      </c>
      <c r="L167" s="41"/>
      <c r="M167" s="40">
        <f t="shared" si="38"/>
        <v>1.48025746E-2</v>
      </c>
      <c r="N167" s="41">
        <v>64.14</v>
      </c>
      <c r="O167" s="40">
        <f t="shared" si="39"/>
        <v>9.2104139599999996E-2</v>
      </c>
      <c r="P167" s="41">
        <v>399.09</v>
      </c>
      <c r="Q167" s="42">
        <f t="shared" si="40"/>
        <v>0.14010749989999999</v>
      </c>
      <c r="R167" s="43">
        <f t="shared" si="41"/>
        <v>607.09</v>
      </c>
      <c r="S167">
        <v>143444</v>
      </c>
    </row>
    <row r="168" spans="1:19" x14ac:dyDescent="0.3">
      <c r="A168" s="31" t="s">
        <v>41</v>
      </c>
      <c r="B168" s="32" t="s">
        <v>331</v>
      </c>
      <c r="C168" s="33" t="s">
        <v>325</v>
      </c>
      <c r="D168" s="34">
        <v>0</v>
      </c>
      <c r="E168" s="35">
        <v>4333.03</v>
      </c>
      <c r="F168" s="35">
        <f t="shared" si="35"/>
        <v>0</v>
      </c>
      <c r="G168" s="36">
        <v>1</v>
      </c>
      <c r="H168" s="37">
        <f t="shared" si="36"/>
        <v>4333.03</v>
      </c>
      <c r="I168" s="38">
        <v>6.2249742099999998E-2</v>
      </c>
      <c r="J168" s="39">
        <v>269.73</v>
      </c>
      <c r="K168" s="40">
        <f t="shared" si="37"/>
        <v>0</v>
      </c>
      <c r="L168" s="41"/>
      <c r="M168" s="40">
        <f t="shared" si="38"/>
        <v>1.4246381900000001E-2</v>
      </c>
      <c r="N168" s="41">
        <v>61.73</v>
      </c>
      <c r="O168" s="40">
        <f t="shared" si="39"/>
        <v>3.7329536099999998E-2</v>
      </c>
      <c r="P168" s="41">
        <v>161.75</v>
      </c>
      <c r="Q168" s="42">
        <f t="shared" si="40"/>
        <v>8.5332896299999988E-2</v>
      </c>
      <c r="R168" s="43">
        <f t="shared" si="41"/>
        <v>369.75</v>
      </c>
      <c r="S168">
        <v>143445</v>
      </c>
    </row>
    <row r="169" spans="1:19" x14ac:dyDescent="0.3">
      <c r="A169" s="31" t="s">
        <v>43</v>
      </c>
      <c r="B169" s="32" t="s">
        <v>332</v>
      </c>
      <c r="C169" s="33" t="s">
        <v>325</v>
      </c>
      <c r="D169" s="34">
        <v>0</v>
      </c>
      <c r="E169" s="35">
        <v>4333.03</v>
      </c>
      <c r="F169" s="35">
        <f t="shared" si="35"/>
        <v>0</v>
      </c>
      <c r="G169" s="36">
        <v>1</v>
      </c>
      <c r="H169" s="37">
        <f t="shared" si="36"/>
        <v>4333.03</v>
      </c>
      <c r="I169" s="38">
        <v>6.2208200700000001E-2</v>
      </c>
      <c r="J169" s="39">
        <v>269.55</v>
      </c>
      <c r="K169" s="40">
        <f t="shared" si="37"/>
        <v>0</v>
      </c>
      <c r="L169" s="41"/>
      <c r="M169" s="40">
        <f t="shared" si="38"/>
        <v>1.42048405E-2</v>
      </c>
      <c r="N169" s="41">
        <v>61.55</v>
      </c>
      <c r="O169" s="40">
        <f t="shared" si="39"/>
        <v>2.12299476E-2</v>
      </c>
      <c r="P169" s="41">
        <v>91.99</v>
      </c>
      <c r="Q169" s="42">
        <f t="shared" si="40"/>
        <v>6.9233307800000005E-2</v>
      </c>
      <c r="R169" s="43">
        <f t="shared" si="41"/>
        <v>299.99</v>
      </c>
      <c r="S169">
        <v>143446</v>
      </c>
    </row>
    <row r="170" spans="1:19" x14ac:dyDescent="0.3">
      <c r="A170" s="31" t="s">
        <v>45</v>
      </c>
      <c r="B170" s="32" t="s">
        <v>333</v>
      </c>
      <c r="C170" s="33" t="s">
        <v>325</v>
      </c>
      <c r="D170" s="34">
        <v>0</v>
      </c>
      <c r="E170" s="35">
        <v>4333.03</v>
      </c>
      <c r="F170" s="35">
        <f t="shared" si="35"/>
        <v>0</v>
      </c>
      <c r="G170" s="36">
        <v>1</v>
      </c>
      <c r="H170" s="37">
        <f t="shared" si="36"/>
        <v>4333.03</v>
      </c>
      <c r="I170" s="38">
        <v>4.8003360299999999E-2</v>
      </c>
      <c r="J170" s="39">
        <v>208</v>
      </c>
      <c r="K170" s="40">
        <f t="shared" si="37"/>
        <v>0</v>
      </c>
      <c r="L170" s="41"/>
      <c r="M170" s="40">
        <f t="shared" si="38"/>
        <v>0</v>
      </c>
      <c r="N170" s="41"/>
      <c r="O170" s="40">
        <f t="shared" si="39"/>
        <v>0</v>
      </c>
      <c r="P170" s="41"/>
      <c r="Q170" s="42">
        <f t="shared" si="40"/>
        <v>4.8003360299999999E-2</v>
      </c>
      <c r="R170" s="43">
        <f t="shared" si="41"/>
        <v>208</v>
      </c>
      <c r="S170">
        <v>143447</v>
      </c>
    </row>
    <row r="171" spans="1:19" x14ac:dyDescent="0.3">
      <c r="A171" s="31" t="s">
        <v>47</v>
      </c>
      <c r="B171" s="32" t="s">
        <v>334</v>
      </c>
      <c r="C171" s="33" t="s">
        <v>325</v>
      </c>
      <c r="D171" s="34">
        <v>0</v>
      </c>
      <c r="E171" s="35">
        <v>4333.03</v>
      </c>
      <c r="F171" s="35">
        <f t="shared" si="35"/>
        <v>0</v>
      </c>
      <c r="G171" s="36">
        <v>1</v>
      </c>
      <c r="H171" s="37">
        <f t="shared" si="36"/>
        <v>4333.03</v>
      </c>
      <c r="I171" s="38">
        <v>6.00918987E-2</v>
      </c>
      <c r="J171" s="39">
        <v>260.38</v>
      </c>
      <c r="K171" s="40">
        <f t="shared" si="37"/>
        <v>0</v>
      </c>
      <c r="L171" s="41"/>
      <c r="M171" s="40">
        <f t="shared" si="38"/>
        <v>0</v>
      </c>
      <c r="N171" s="41"/>
      <c r="O171" s="40">
        <f t="shared" si="39"/>
        <v>0</v>
      </c>
      <c r="P171" s="41"/>
      <c r="Q171" s="42">
        <f t="shared" si="40"/>
        <v>6.00918987E-2</v>
      </c>
      <c r="R171" s="43">
        <f t="shared" si="41"/>
        <v>260.38</v>
      </c>
      <c r="S171">
        <v>143448</v>
      </c>
    </row>
    <row r="172" spans="1:19" ht="26.4" x14ac:dyDescent="0.3">
      <c r="A172" s="31" t="s">
        <v>49</v>
      </c>
      <c r="B172" s="32" t="s">
        <v>335</v>
      </c>
      <c r="C172" s="33" t="s">
        <v>325</v>
      </c>
      <c r="D172" s="34">
        <v>0</v>
      </c>
      <c r="E172" s="35">
        <v>4333.03</v>
      </c>
      <c r="F172" s="35">
        <f t="shared" si="35"/>
        <v>0</v>
      </c>
      <c r="G172" s="36">
        <v>1</v>
      </c>
      <c r="H172" s="37">
        <f t="shared" si="36"/>
        <v>4333.03</v>
      </c>
      <c r="I172" s="38">
        <v>0.24578182009999999</v>
      </c>
      <c r="J172" s="39">
        <v>1064.98</v>
      </c>
      <c r="K172" s="40">
        <f t="shared" si="37"/>
        <v>0</v>
      </c>
      <c r="L172" s="41"/>
      <c r="M172" s="40">
        <f t="shared" si="38"/>
        <v>0.19777845990000001</v>
      </c>
      <c r="N172" s="41">
        <v>856.98</v>
      </c>
      <c r="O172" s="40">
        <f t="shared" si="39"/>
        <v>2.2037696499999999E-2</v>
      </c>
      <c r="P172" s="41">
        <v>95.49</v>
      </c>
      <c r="Q172" s="42">
        <f t="shared" si="40"/>
        <v>7.0041056699999979E-2</v>
      </c>
      <c r="R172" s="43">
        <f t="shared" si="41"/>
        <v>303.49</v>
      </c>
      <c r="S172">
        <v>143449</v>
      </c>
    </row>
    <row r="173" spans="1:19" x14ac:dyDescent="0.3">
      <c r="A173" s="31" t="s">
        <v>51</v>
      </c>
      <c r="B173" s="32" t="s">
        <v>336</v>
      </c>
      <c r="C173" s="33" t="s">
        <v>325</v>
      </c>
      <c r="D173" s="34">
        <v>0</v>
      </c>
      <c r="E173" s="35">
        <v>4333.03</v>
      </c>
      <c r="F173" s="35">
        <f t="shared" si="35"/>
        <v>0</v>
      </c>
      <c r="G173" s="36">
        <v>1</v>
      </c>
      <c r="H173" s="37">
        <f t="shared" si="36"/>
        <v>4333.03</v>
      </c>
      <c r="I173" s="38">
        <v>1</v>
      </c>
      <c r="J173" s="39">
        <v>4333.03</v>
      </c>
      <c r="K173" s="40">
        <f t="shared" si="37"/>
        <v>0</v>
      </c>
      <c r="L173" s="41"/>
      <c r="M173" s="40">
        <f t="shared" si="38"/>
        <v>1</v>
      </c>
      <c r="N173" s="41">
        <v>4333.03</v>
      </c>
      <c r="O173" s="40">
        <f t="shared" si="39"/>
        <v>0</v>
      </c>
      <c r="P173" s="41"/>
      <c r="Q173" s="42">
        <f t="shared" si="40"/>
        <v>0</v>
      </c>
      <c r="R173" s="43">
        <f t="shared" si="41"/>
        <v>0</v>
      </c>
      <c r="S173">
        <v>143450</v>
      </c>
    </row>
    <row r="174" spans="1:19" x14ac:dyDescent="0.3">
      <c r="A174" s="31" t="s">
        <v>53</v>
      </c>
      <c r="B174" s="32" t="s">
        <v>337</v>
      </c>
      <c r="C174" s="33" t="s">
        <v>325</v>
      </c>
      <c r="D174" s="34">
        <v>0</v>
      </c>
      <c r="E174" s="35">
        <v>4333.03</v>
      </c>
      <c r="F174" s="35">
        <f t="shared" si="35"/>
        <v>0</v>
      </c>
      <c r="G174" s="36">
        <v>1</v>
      </c>
      <c r="H174" s="37">
        <f t="shared" si="36"/>
        <v>4333.03</v>
      </c>
      <c r="I174" s="38">
        <v>4.8003360299999999E-2</v>
      </c>
      <c r="J174" s="39">
        <v>208</v>
      </c>
      <c r="K174" s="40">
        <f t="shared" si="37"/>
        <v>0</v>
      </c>
      <c r="L174" s="41"/>
      <c r="M174" s="40">
        <f t="shared" si="38"/>
        <v>0</v>
      </c>
      <c r="N174" s="41"/>
      <c r="O174" s="40">
        <f t="shared" si="39"/>
        <v>0.23391252770000001</v>
      </c>
      <c r="P174" s="41">
        <v>1013.55</v>
      </c>
      <c r="Q174" s="42">
        <f t="shared" si="40"/>
        <v>0.281915888</v>
      </c>
      <c r="R174" s="43">
        <f t="shared" si="41"/>
        <v>1221.55</v>
      </c>
      <c r="S174">
        <v>143451</v>
      </c>
    </row>
    <row r="175" spans="1:19" x14ac:dyDescent="0.3">
      <c r="A175" s="44"/>
      <c r="B175" s="45" t="s">
        <v>338</v>
      </c>
      <c r="C175" s="46"/>
      <c r="D175" s="47"/>
      <c r="E175" s="48"/>
      <c r="F175" s="48">
        <f>SUM(F162:F174)</f>
        <v>0</v>
      </c>
      <c r="G175" s="49"/>
      <c r="H175" s="50">
        <f>SUM(H162:H174)</f>
        <v>56329.389999999992</v>
      </c>
      <c r="I175" s="51"/>
      <c r="J175" s="52">
        <f>SUM(J162:J174)</f>
        <v>17681.829999999998</v>
      </c>
      <c r="K175" s="53"/>
      <c r="L175" s="54">
        <f>SUM(L162:L174)</f>
        <v>0</v>
      </c>
      <c r="M175" s="55"/>
      <c r="N175" s="54">
        <f>SUM(N162:N174)</f>
        <v>7091.3899999999994</v>
      </c>
      <c r="O175" s="55"/>
      <c r="P175" s="54">
        <f>SUM(P162:P174)</f>
        <v>3062.0599999999995</v>
      </c>
      <c r="Q175" s="56"/>
      <c r="R175" s="57">
        <f>SUM(R162:R174)</f>
        <v>13652.499999999998</v>
      </c>
    </row>
    <row r="176" spans="1:19" ht="31.2" x14ac:dyDescent="0.3">
      <c r="A176" s="58"/>
      <c r="B176" s="59" t="s">
        <v>339</v>
      </c>
      <c r="C176" s="60"/>
      <c r="D176" s="61"/>
      <c r="E176" s="62"/>
      <c r="F176" s="63">
        <f>F175</f>
        <v>0</v>
      </c>
      <c r="G176" s="64"/>
      <c r="H176" s="65">
        <f>H175</f>
        <v>56329.389999999992</v>
      </c>
      <c r="I176" s="66"/>
      <c r="J176" s="67">
        <f>J175</f>
        <v>17681.829999999998</v>
      </c>
      <c r="K176" s="68"/>
      <c r="L176" s="69">
        <f>L175</f>
        <v>0</v>
      </c>
      <c r="M176" s="70"/>
      <c r="N176" s="69">
        <f>N175</f>
        <v>7091.3899999999994</v>
      </c>
      <c r="O176" s="70"/>
      <c r="P176" s="69">
        <f>P175</f>
        <v>3062.0599999999995</v>
      </c>
      <c r="Q176" s="71"/>
      <c r="R176" s="72">
        <f>R175</f>
        <v>13652.499999999998</v>
      </c>
    </row>
    <row r="177" spans="1:18" ht="15.6" x14ac:dyDescent="0.3">
      <c r="A177" s="58"/>
      <c r="B177" s="59" t="s">
        <v>340</v>
      </c>
      <c r="C177" s="60"/>
      <c r="D177" s="61"/>
      <c r="E177" s="62"/>
      <c r="F177" s="63">
        <f>+F176</f>
        <v>0</v>
      </c>
      <c r="G177" s="64"/>
      <c r="H177" s="65">
        <f>+H176</f>
        <v>56329.389999999992</v>
      </c>
      <c r="I177" s="66"/>
      <c r="J177" s="67">
        <f>+J176</f>
        <v>17681.829999999998</v>
      </c>
      <c r="K177" s="68"/>
      <c r="L177" s="69">
        <f>+L176</f>
        <v>0</v>
      </c>
      <c r="M177" s="70"/>
      <c r="N177" s="69">
        <f>+N176</f>
        <v>7091.3899999999994</v>
      </c>
      <c r="O177" s="70"/>
      <c r="P177" s="69">
        <f>+P176</f>
        <v>3062.0599999999995</v>
      </c>
      <c r="Q177" s="71"/>
      <c r="R177" s="72">
        <f>+R176</f>
        <v>13652.499999999998</v>
      </c>
    </row>
    <row r="178" spans="1:18" ht="15.6" x14ac:dyDescent="0.3">
      <c r="A178" s="58"/>
      <c r="B178" s="59" t="s">
        <v>341</v>
      </c>
      <c r="C178" s="60"/>
      <c r="D178" s="61"/>
      <c r="E178" s="73"/>
      <c r="F178" s="63">
        <f>F155+F177+0/100+Rezervas</f>
        <v>568345.0000000014</v>
      </c>
      <c r="G178" s="64"/>
      <c r="H178" s="65">
        <f>H155+H177+0/100</f>
        <v>568345.00000000105</v>
      </c>
      <c r="I178" s="66"/>
      <c r="J178" s="67">
        <f>H178-44607044/100</f>
        <v>122274.56000000105</v>
      </c>
      <c r="K178" s="68"/>
      <c r="L178" s="69">
        <f>L155+L177</f>
        <v>0</v>
      </c>
      <c r="M178" s="70"/>
      <c r="N178" s="69">
        <f>N155+N177</f>
        <v>71269.590000000026</v>
      </c>
      <c r="O178" s="70"/>
      <c r="P178" s="69">
        <f>P155+P177</f>
        <v>34259.42</v>
      </c>
      <c r="Q178" s="71"/>
      <c r="R178" s="72">
        <f>J178-L178-N178+P178</f>
        <v>85264.390000001018</v>
      </c>
    </row>
    <row r="179" spans="1:18" ht="15.6" x14ac:dyDescent="0.3">
      <c r="A179" s="58"/>
      <c r="B179" s="59" t="s">
        <v>342</v>
      </c>
      <c r="C179" s="60"/>
      <c r="D179" s="61"/>
      <c r="E179" s="73"/>
      <c r="F179" s="63">
        <f>ROUND(F178*21/100,2)+0/100</f>
        <v>119352.45</v>
      </c>
      <c r="G179" s="64"/>
      <c r="H179" s="65">
        <f>ROUND(H178*21/100,2)+0/100</f>
        <v>119352.45</v>
      </c>
      <c r="I179" s="66"/>
      <c r="J179" s="67">
        <f>ROUND(J178*21/100,2)</f>
        <v>25677.66</v>
      </c>
      <c r="K179" s="68"/>
      <c r="L179" s="69">
        <f>ROUND(L178*21/100,2)</f>
        <v>0</v>
      </c>
      <c r="M179" s="70"/>
      <c r="N179" s="69">
        <f>ROUND(N178*21/100,2)</f>
        <v>14966.61</v>
      </c>
      <c r="O179" s="70"/>
      <c r="P179" s="69">
        <f>ROUND(P178*21/100,2)</f>
        <v>7194.48</v>
      </c>
      <c r="Q179" s="71"/>
      <c r="R179" s="72">
        <f>ROUND(R178*21/100,2)</f>
        <v>17905.52</v>
      </c>
    </row>
    <row r="180" spans="1:18" ht="15.6" x14ac:dyDescent="0.3">
      <c r="A180" s="58"/>
      <c r="B180" s="59" t="s">
        <v>343</v>
      </c>
      <c r="C180" s="60"/>
      <c r="D180" s="61"/>
      <c r="E180" s="73"/>
      <c r="F180" s="63">
        <f>F178+F179</f>
        <v>687697.45000000135</v>
      </c>
      <c r="G180" s="64"/>
      <c r="H180" s="65">
        <f>H178+H179</f>
        <v>687697.450000001</v>
      </c>
      <c r="I180" s="66"/>
      <c r="J180" s="67">
        <f>J178+J179</f>
        <v>147952.22000000105</v>
      </c>
      <c r="K180" s="68"/>
      <c r="L180" s="69">
        <f>L178+L179</f>
        <v>0</v>
      </c>
      <c r="M180" s="70"/>
      <c r="N180" s="69">
        <f>N178+N179</f>
        <v>86236.200000000026</v>
      </c>
      <c r="O180" s="70"/>
      <c r="P180" s="69">
        <f>P178+P179</f>
        <v>41453.899999999994</v>
      </c>
      <c r="Q180" s="71"/>
      <c r="R180" s="72">
        <f>R178+R179</f>
        <v>103169.91000000102</v>
      </c>
    </row>
    <row r="181" spans="1:18" x14ac:dyDescent="0.3">
      <c r="E181" s="119" t="s">
        <v>344</v>
      </c>
      <c r="F181" s="119"/>
      <c r="G181" s="74"/>
      <c r="H181" s="75" t="s">
        <v>345</v>
      </c>
    </row>
    <row r="182" spans="1:18" ht="15" customHeight="1" x14ac:dyDescent="0.3">
      <c r="E182" s="120" t="s">
        <v>346</v>
      </c>
      <c r="F182" s="120"/>
      <c r="G182" s="76"/>
      <c r="H182" s="77">
        <f>VisoDarbai+PapildomiSuma</f>
        <v>568345.00000000105</v>
      </c>
    </row>
    <row r="183" spans="1:18" ht="15" customHeight="1" x14ac:dyDescent="0.3">
      <c r="E183" s="120" t="s">
        <v>347</v>
      </c>
      <c r="F183" s="120"/>
      <c r="G183" s="76"/>
      <c r="H183" s="77">
        <f>VisoDarbai+PapildomiSuma-Nevykdomi+Padidejimas+SumaPapildomi</f>
        <v>552999.98000000103</v>
      </c>
    </row>
    <row r="184" spans="1:18" ht="31.95" customHeight="1" x14ac:dyDescent="0.3">
      <c r="E184" s="120" t="s">
        <v>348</v>
      </c>
      <c r="F184" s="120"/>
      <c r="G184" s="76"/>
      <c r="H184" s="77">
        <f>H182-H183</f>
        <v>15345.020000000019</v>
      </c>
    </row>
    <row r="187" spans="1:18" ht="15.6" x14ac:dyDescent="0.3">
      <c r="A187" s="78"/>
      <c r="B187" s="79"/>
      <c r="C187" s="79"/>
      <c r="D187" s="79"/>
      <c r="E187" s="79"/>
    </row>
    <row r="188" spans="1:18" ht="15.6" x14ac:dyDescent="0.3">
      <c r="A188" s="78"/>
      <c r="B188" s="79"/>
      <c r="C188" s="79"/>
      <c r="D188" s="79"/>
      <c r="E188" s="79"/>
    </row>
    <row r="189" spans="1:18" ht="15.6" x14ac:dyDescent="0.3">
      <c r="A189" s="78"/>
      <c r="B189" s="79"/>
      <c r="C189" s="79"/>
      <c r="D189" s="79"/>
      <c r="E189" s="79"/>
    </row>
    <row r="190" spans="1:18" x14ac:dyDescent="0.3">
      <c r="A190" s="80" t="s">
        <v>349</v>
      </c>
      <c r="G190" s="80" t="s">
        <v>350</v>
      </c>
    </row>
    <row r="191" spans="1:18" x14ac:dyDescent="0.3">
      <c r="A191" s="81"/>
      <c r="B191" s="81"/>
      <c r="C191" s="81"/>
      <c r="D191" s="81"/>
      <c r="E191" s="81"/>
      <c r="G191" s="81"/>
      <c r="H191" s="81"/>
      <c r="I191" s="81"/>
      <c r="J191" s="81"/>
      <c r="K191" s="81"/>
      <c r="L191" s="81"/>
      <c r="M191" s="81"/>
      <c r="N191" s="81"/>
    </row>
    <row r="192" spans="1:18" x14ac:dyDescent="0.3">
      <c r="B192" s="80" t="s">
        <v>351</v>
      </c>
      <c r="G192" t="s">
        <v>352</v>
      </c>
      <c r="H192" s="80" t="s">
        <v>353</v>
      </c>
      <c r="L192" s="82"/>
      <c r="M192" s="82"/>
    </row>
    <row r="193" spans="1:14" x14ac:dyDescent="0.3">
      <c r="B193" s="80"/>
      <c r="D193" s="81"/>
      <c r="E193" s="81"/>
      <c r="H193" s="80"/>
      <c r="K193" s="81"/>
      <c r="L193" s="81"/>
      <c r="M193" s="81"/>
      <c r="N193" s="81"/>
    </row>
    <row r="194" spans="1:14" x14ac:dyDescent="0.3">
      <c r="D194" s="80" t="s">
        <v>354</v>
      </c>
      <c r="J194" s="80" t="s">
        <v>355</v>
      </c>
      <c r="K194" s="80" t="s">
        <v>356</v>
      </c>
    </row>
    <row r="195" spans="1:14" x14ac:dyDescent="0.3">
      <c r="A195" s="80" t="s">
        <v>357</v>
      </c>
    </row>
    <row r="196" spans="1:14" x14ac:dyDescent="0.3">
      <c r="A196" s="81"/>
      <c r="B196" s="81"/>
      <c r="C196" s="81"/>
      <c r="D196" s="81"/>
      <c r="E196" s="81"/>
    </row>
    <row r="197" spans="1:14" x14ac:dyDescent="0.3">
      <c r="B197" s="80" t="s">
        <v>351</v>
      </c>
    </row>
    <row r="198" spans="1:14" x14ac:dyDescent="0.3">
      <c r="B198" s="80"/>
      <c r="D198" s="81"/>
      <c r="E198" s="81"/>
    </row>
    <row r="199" spans="1:14" x14ac:dyDescent="0.3">
      <c r="D199" s="80" t="s">
        <v>354</v>
      </c>
    </row>
  </sheetData>
  <sheetProtection password="DB09" sheet="1" objects="1" scenarios="1"/>
  <mergeCells count="24">
    <mergeCell ref="E181:F181"/>
    <mergeCell ref="E182:F182"/>
    <mergeCell ref="E183:F183"/>
    <mergeCell ref="E184:F184"/>
    <mergeCell ref="O6:P7"/>
    <mergeCell ref="Q6:R7"/>
    <mergeCell ref="K7:L7"/>
    <mergeCell ref="M7:N7"/>
    <mergeCell ref="A9:R9"/>
    <mergeCell ref="A4:B4"/>
    <mergeCell ref="C4:N4"/>
    <mergeCell ref="A5:B5"/>
    <mergeCell ref="A6:A8"/>
    <mergeCell ref="B6:B8"/>
    <mergeCell ref="C6:C8"/>
    <mergeCell ref="D6:F7"/>
    <mergeCell ref="G6:H7"/>
    <mergeCell ref="I6:J7"/>
    <mergeCell ref="A1:B1"/>
    <mergeCell ref="C1:N1"/>
    <mergeCell ref="A2:B2"/>
    <mergeCell ref="C2:N2"/>
    <mergeCell ref="A3:B3"/>
    <mergeCell ref="C3:N3"/>
  </mergeCells>
  <conditionalFormatting sqref="I10:J30001">
    <cfRule type="cellIs" dxfId="0" priority="2" operator="lessThan">
      <formula>0</formula>
    </cfRule>
  </conditionalFormatting>
  <pageMargins left="0.43333333333333302" right="0.51180555555555496" top="0.74861111111111101" bottom="0.74791666666666701" header="0.31527777777777799" footer="0.51180555555555496"/>
  <pageSetup paperSize="8" firstPageNumber="0" orientation="landscape" horizontalDpi="300" verticalDpi="30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zoomScale="93" zoomScaleNormal="93" workbookViewId="0">
      <pane ySplit="7" topLeftCell="A14" activePane="bottomLeft" state="frozen"/>
      <selection pane="bottomLeft" activeCell="B21" sqref="B21"/>
    </sheetView>
  </sheetViews>
  <sheetFormatPr defaultColWidth="9" defaultRowHeight="14.4" x14ac:dyDescent="0.3"/>
  <cols>
    <col min="1" max="1" width="8.44140625" customWidth="1"/>
    <col min="2" max="2" width="34.6640625" customWidth="1"/>
    <col min="5" max="5" width="16.88671875" customWidth="1"/>
    <col min="6" max="6" width="17.6640625" customWidth="1"/>
  </cols>
  <sheetData>
    <row r="1" spans="1:6" ht="15" customHeight="1" x14ac:dyDescent="0.3">
      <c r="A1" s="107" t="s">
        <v>0</v>
      </c>
      <c r="B1" s="107"/>
      <c r="C1" s="122" t="s">
        <v>1</v>
      </c>
      <c r="D1" s="122"/>
      <c r="E1" s="122"/>
      <c r="F1" s="122"/>
    </row>
    <row r="2" spans="1:6" x14ac:dyDescent="0.3">
      <c r="A2" s="107" t="s">
        <v>2</v>
      </c>
      <c r="B2" s="107"/>
      <c r="C2" s="107" t="s">
        <v>3</v>
      </c>
      <c r="D2" s="107"/>
      <c r="E2" s="107"/>
      <c r="F2" s="107"/>
    </row>
    <row r="3" spans="1:6" x14ac:dyDescent="0.3">
      <c r="A3" s="107" t="s">
        <v>4</v>
      </c>
      <c r="B3" s="107"/>
      <c r="C3" s="107" t="s">
        <v>5</v>
      </c>
      <c r="D3" s="107"/>
      <c r="E3" s="107"/>
      <c r="F3" s="107"/>
    </row>
    <row r="4" spans="1:6" x14ac:dyDescent="0.3">
      <c r="A4" s="107" t="s">
        <v>6</v>
      </c>
      <c r="B4" s="107"/>
      <c r="C4" s="107" t="s">
        <v>7</v>
      </c>
      <c r="D4" s="107"/>
      <c r="E4" s="107"/>
      <c r="F4" s="107"/>
    </row>
    <row r="5" spans="1:6" ht="17.399999999999999" x14ac:dyDescent="0.3">
      <c r="A5" s="125" t="s">
        <v>358</v>
      </c>
      <c r="B5" s="125"/>
      <c r="C5" s="126"/>
      <c r="D5" s="126"/>
      <c r="E5" s="126"/>
      <c r="F5" s="126"/>
    </row>
    <row r="6" spans="1:6" ht="25.5" customHeight="1" x14ac:dyDescent="0.3">
      <c r="A6" s="113" t="s">
        <v>10</v>
      </c>
      <c r="B6" s="114" t="s">
        <v>11</v>
      </c>
      <c r="C6" s="115" t="s">
        <v>12</v>
      </c>
      <c r="D6" s="127" t="s">
        <v>359</v>
      </c>
      <c r="E6" s="127"/>
      <c r="F6" s="127"/>
    </row>
    <row r="7" spans="1:6" ht="33" customHeight="1" x14ac:dyDescent="0.3">
      <c r="A7" s="113"/>
      <c r="B7" s="114"/>
      <c r="C7" s="115"/>
      <c r="D7" s="83" t="s">
        <v>21</v>
      </c>
      <c r="E7" s="84" t="s">
        <v>360</v>
      </c>
      <c r="F7" s="85" t="s">
        <v>23</v>
      </c>
    </row>
    <row r="8" spans="1:6" ht="15.6" x14ac:dyDescent="0.3">
      <c r="A8" s="86" t="s">
        <v>25</v>
      </c>
      <c r="B8" s="87"/>
      <c r="C8" s="87"/>
      <c r="D8" s="88"/>
      <c r="E8" s="87"/>
      <c r="F8" s="89"/>
    </row>
    <row r="9" spans="1:6" x14ac:dyDescent="0.3">
      <c r="A9" s="24" t="s">
        <v>26</v>
      </c>
      <c r="B9" s="25" t="s">
        <v>323</v>
      </c>
      <c r="C9" s="26"/>
      <c r="D9" s="27"/>
      <c r="E9" s="28"/>
      <c r="F9" s="29"/>
    </row>
    <row r="10" spans="1:6" x14ac:dyDescent="0.3">
      <c r="A10" s="90"/>
      <c r="B10" s="91"/>
      <c r="C10" s="92"/>
      <c r="D10" s="93"/>
      <c r="E10" s="94"/>
      <c r="F10" s="95">
        <f t="shared" ref="F10:F25" si="0">ROUND(D10*E10,2)</f>
        <v>0</v>
      </c>
    </row>
    <row r="11" spans="1:6" x14ac:dyDescent="0.3">
      <c r="A11" s="90"/>
      <c r="B11" s="91"/>
      <c r="C11" s="92"/>
      <c r="D11" s="93"/>
      <c r="E11" s="94"/>
      <c r="F11" s="95">
        <f t="shared" si="0"/>
        <v>0</v>
      </c>
    </row>
    <row r="12" spans="1:6" x14ac:dyDescent="0.3">
      <c r="A12" s="90"/>
      <c r="B12" s="91"/>
      <c r="C12" s="92"/>
      <c r="D12" s="93"/>
      <c r="E12" s="94"/>
      <c r="F12" s="95">
        <f t="shared" si="0"/>
        <v>0</v>
      </c>
    </row>
    <row r="13" spans="1:6" x14ac:dyDescent="0.3">
      <c r="A13" s="90"/>
      <c r="B13" s="91"/>
      <c r="C13" s="92"/>
      <c r="D13" s="93"/>
      <c r="E13" s="94"/>
      <c r="F13" s="95">
        <f t="shared" si="0"/>
        <v>0</v>
      </c>
    </row>
    <row r="14" spans="1:6" ht="26.4" x14ac:dyDescent="0.3">
      <c r="A14" s="102" t="s">
        <v>28</v>
      </c>
      <c r="B14" s="103" t="s">
        <v>365</v>
      </c>
      <c r="C14" s="104" t="s">
        <v>30</v>
      </c>
      <c r="D14" s="105">
        <v>1</v>
      </c>
      <c r="E14" s="106">
        <v>4333.03</v>
      </c>
      <c r="F14" s="95">
        <f t="shared" si="0"/>
        <v>4333.03</v>
      </c>
    </row>
    <row r="15" spans="1:6" ht="26.4" x14ac:dyDescent="0.3">
      <c r="A15" s="102" t="s">
        <v>31</v>
      </c>
      <c r="B15" s="103" t="s">
        <v>366</v>
      </c>
      <c r="C15" s="104" t="s">
        <v>30</v>
      </c>
      <c r="D15" s="105">
        <v>1</v>
      </c>
      <c r="E15" s="106">
        <v>4333.03</v>
      </c>
      <c r="F15" s="95">
        <f t="shared" si="0"/>
        <v>4333.03</v>
      </c>
    </row>
    <row r="16" spans="1:6" ht="26.4" x14ac:dyDescent="0.3">
      <c r="A16" s="102" t="s">
        <v>33</v>
      </c>
      <c r="B16" s="103" t="s">
        <v>367</v>
      </c>
      <c r="C16" s="104" t="s">
        <v>30</v>
      </c>
      <c r="D16" s="105">
        <v>1</v>
      </c>
      <c r="E16" s="106">
        <v>4333.03</v>
      </c>
      <c r="F16" s="95">
        <f t="shared" si="0"/>
        <v>4333.03</v>
      </c>
    </row>
    <row r="17" spans="1:6" ht="26.4" x14ac:dyDescent="0.3">
      <c r="A17" s="102" t="s">
        <v>35</v>
      </c>
      <c r="B17" s="103" t="s">
        <v>368</v>
      </c>
      <c r="C17" s="104" t="s">
        <v>30</v>
      </c>
      <c r="D17" s="105">
        <v>1</v>
      </c>
      <c r="E17" s="106">
        <v>4333.03</v>
      </c>
      <c r="F17" s="95">
        <f t="shared" si="0"/>
        <v>4333.03</v>
      </c>
    </row>
    <row r="18" spans="1:6" ht="26.4" x14ac:dyDescent="0.3">
      <c r="A18" s="102" t="s">
        <v>37</v>
      </c>
      <c r="B18" s="103" t="s">
        <v>369</v>
      </c>
      <c r="C18" s="104" t="s">
        <v>30</v>
      </c>
      <c r="D18" s="105">
        <v>1</v>
      </c>
      <c r="E18" s="106">
        <v>4333.03</v>
      </c>
      <c r="F18" s="95">
        <f t="shared" si="0"/>
        <v>4333.03</v>
      </c>
    </row>
    <row r="19" spans="1:6" x14ac:dyDescent="0.3">
      <c r="A19" s="90"/>
      <c r="B19" s="91"/>
      <c r="C19" s="92"/>
      <c r="D19" s="93"/>
      <c r="E19" s="94"/>
      <c r="F19" s="95">
        <f t="shared" si="0"/>
        <v>0</v>
      </c>
    </row>
    <row r="20" spans="1:6" x14ac:dyDescent="0.3">
      <c r="A20" s="90"/>
      <c r="B20" s="91"/>
      <c r="C20" s="92"/>
      <c r="D20" s="93"/>
      <c r="E20" s="94"/>
      <c r="F20" s="95">
        <f t="shared" si="0"/>
        <v>0</v>
      </c>
    </row>
    <row r="21" spans="1:6" x14ac:dyDescent="0.3">
      <c r="A21" s="90"/>
      <c r="B21" s="91"/>
      <c r="C21" s="92"/>
      <c r="D21" s="93"/>
      <c r="E21" s="94"/>
      <c r="F21" s="95">
        <f t="shared" si="0"/>
        <v>0</v>
      </c>
    </row>
    <row r="22" spans="1:6" x14ac:dyDescent="0.3">
      <c r="A22" s="90"/>
      <c r="B22" s="91"/>
      <c r="C22" s="92"/>
      <c r="D22" s="93"/>
      <c r="E22" s="94"/>
      <c r="F22" s="95">
        <f t="shared" si="0"/>
        <v>0</v>
      </c>
    </row>
    <row r="23" spans="1:6" x14ac:dyDescent="0.3">
      <c r="A23" s="90"/>
      <c r="B23" s="91"/>
      <c r="C23" s="92"/>
      <c r="D23" s="93"/>
      <c r="E23" s="94"/>
      <c r="F23" s="95">
        <f t="shared" si="0"/>
        <v>0</v>
      </c>
    </row>
    <row r="24" spans="1:6" x14ac:dyDescent="0.3">
      <c r="A24" s="90"/>
      <c r="B24" s="91"/>
      <c r="C24" s="92"/>
      <c r="D24" s="93"/>
      <c r="E24" s="94"/>
      <c r="F24" s="95">
        <f t="shared" si="0"/>
        <v>0</v>
      </c>
    </row>
    <row r="25" spans="1:6" x14ac:dyDescent="0.3">
      <c r="A25" s="90"/>
      <c r="B25" s="91"/>
      <c r="C25" s="92"/>
      <c r="D25" s="93"/>
      <c r="E25" s="94"/>
      <c r="F25" s="95">
        <f t="shared" si="0"/>
        <v>0</v>
      </c>
    </row>
    <row r="26" spans="1:6" ht="15.6" x14ac:dyDescent="0.3">
      <c r="A26" s="96"/>
      <c r="B26" s="97" t="s">
        <v>340</v>
      </c>
      <c r="C26" s="98"/>
      <c r="D26" s="99"/>
      <c r="E26" s="100"/>
      <c r="F26" s="101">
        <f>SUM(F10:F25)</f>
        <v>21665.149999999998</v>
      </c>
    </row>
    <row r="29" spans="1:6" x14ac:dyDescent="0.3">
      <c r="B29" t="s">
        <v>361</v>
      </c>
    </row>
    <row r="30" spans="1:6" ht="15" customHeight="1" x14ac:dyDescent="0.3">
      <c r="B30" s="123" t="s">
        <v>362</v>
      </c>
      <c r="C30" s="123"/>
      <c r="D30" s="123"/>
      <c r="E30" s="123"/>
      <c r="F30" s="123"/>
    </row>
    <row r="31" spans="1:6" ht="15" customHeight="1" x14ac:dyDescent="0.3">
      <c r="B31" s="124" t="s">
        <v>363</v>
      </c>
      <c r="C31" s="124"/>
      <c r="D31" s="124"/>
      <c r="E31" s="124"/>
      <c r="F31" s="124"/>
    </row>
    <row r="32" spans="1:6" ht="15" customHeight="1" x14ac:dyDescent="0.3">
      <c r="B32" s="124" t="s">
        <v>364</v>
      </c>
      <c r="C32" s="124"/>
      <c r="D32" s="124"/>
      <c r="E32" s="124"/>
      <c r="F32" s="124"/>
    </row>
  </sheetData>
  <mergeCells count="17">
    <mergeCell ref="B30:F30"/>
    <mergeCell ref="B31:F31"/>
    <mergeCell ref="B32:F32"/>
    <mergeCell ref="A4:B4"/>
    <mergeCell ref="C4:F4"/>
    <mergeCell ref="A5:B5"/>
    <mergeCell ref="C5:F5"/>
    <mergeCell ref="A6:A7"/>
    <mergeCell ref="B6:B7"/>
    <mergeCell ref="C6:C7"/>
    <mergeCell ref="D6:F6"/>
    <mergeCell ref="A1:B1"/>
    <mergeCell ref="C1:F1"/>
    <mergeCell ref="A2:B2"/>
    <mergeCell ref="C2:F2"/>
    <mergeCell ref="A3:B3"/>
    <mergeCell ref="C3:F3"/>
  </mergeCells>
  <pageMargins left="0.44027777777777799" right="0.50972222222222197" top="0.74791666666666701" bottom="0.74791666666666701" header="0.51180555555555496" footer="0.51180555555555496"/>
  <pageSetup paperSize="8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35</vt:i4>
      </vt:variant>
    </vt:vector>
  </HeadingPairs>
  <TitlesOfParts>
    <vt:vector size="37" baseType="lpstr">
      <vt:lpstr>Sutarties pakeitimo nurodymas</vt:lpstr>
      <vt:lpstr>Papildomi darbai</vt:lpstr>
      <vt:lpstr>'Sutarties pakeitimo nurodymas'!AktoData</vt:lpstr>
      <vt:lpstr>'Sutarties pakeitimo nurodymas'!AktoNr</vt:lpstr>
      <vt:lpstr>Atsisakomi</vt:lpstr>
      <vt:lpstr>Likutis</vt:lpstr>
      <vt:lpstr>LikutisPo</vt:lpstr>
      <vt:lpstr>Nevykdomi</vt:lpstr>
      <vt:lpstr>'Sutarties pakeitimo nurodymas'!Nr</vt:lpstr>
      <vt:lpstr>Nr</vt:lpstr>
      <vt:lpstr>'Papildomi darbai'!Nr2</vt:lpstr>
      <vt:lpstr>NrPO</vt:lpstr>
      <vt:lpstr>Padidejimas</vt:lpstr>
      <vt:lpstr>PapildomiLikutis</vt:lpstr>
      <vt:lpstr>PapildomiSuma</vt:lpstr>
      <vt:lpstr>Pavadinimas</vt:lpstr>
      <vt:lpstr>'Papildomi darbai'!Pavadinimas2</vt:lpstr>
      <vt:lpstr>'Sutarties pakeitimo nurodymas'!ran_id</vt:lpstr>
      <vt:lpstr>'Sutarties pakeitimo nurodymas'!Rangovas</vt:lpstr>
      <vt:lpstr>Rangovas</vt:lpstr>
      <vt:lpstr>'Papildomi darbai'!Rangovas2</vt:lpstr>
      <vt:lpstr>Rezervas</vt:lpstr>
      <vt:lpstr>RezervasLikutis</vt:lpstr>
      <vt:lpstr>RezervasLikutisPo</vt:lpstr>
      <vt:lpstr>RezervasNevykdomi</vt:lpstr>
      <vt:lpstr>RezervasPN</vt:lpstr>
      <vt:lpstr>'Sutarties pakeitimo nurodymas'!sam_id</vt:lpstr>
      <vt:lpstr>SumaPapildomi</vt:lpstr>
      <vt:lpstr>'Sutarties pakeitimo nurodymas'!sut_id</vt:lpstr>
      <vt:lpstr>'Sutarties pakeitimo nurodymas'!uzs_id</vt:lpstr>
      <vt:lpstr>'Sutarties pakeitimo nurodymas'!Uzsakovas</vt:lpstr>
      <vt:lpstr>Uzsakovas</vt:lpstr>
      <vt:lpstr>'Papildomi darbai'!Uzsakovas2</vt:lpstr>
      <vt:lpstr>VisoDarbai</vt:lpstr>
      <vt:lpstr>VisoSamata</vt:lpstr>
      <vt:lpstr>Ziniarastis</vt:lpstr>
      <vt:lpstr>'Papildomi darbai'!Ziniarastis2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Mindaugas Šagamogas</dc:creator>
  <cp:lastModifiedBy>Eglė Mickevičienė</cp:lastModifiedBy>
  <cp:revision>0</cp:revision>
  <dcterms:created xsi:type="dcterms:W3CDTF">2012-11-16T19:38:29Z</dcterms:created>
  <dcterms:modified xsi:type="dcterms:W3CDTF">2023-07-19T08:19:21Z</dcterms:modified>
  <dc:language>en-US</dc:language>
</cp:coreProperties>
</file>