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C:\Users\Egle1\Desktop\22-1516\"/>
    </mc:Choice>
  </mc:AlternateContent>
  <xr:revisionPtr revIDLastSave="0" documentId="8_{4A2DCA8A-340F-4087-AC93-FC98B3A45F22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suvestinis " sheetId="30" state="hidden" r:id="rId1"/>
    <sheet name="DARBU VYKDYMO GRAFIKAS" sheetId="35" r:id="rId2"/>
  </sheets>
  <externalReferences>
    <externalReference r:id="rId3"/>
  </externalReferences>
  <definedNames>
    <definedName name="_Hlk126741366" localSheetId="1">'DARBU VYKDYMO GRAFIKAS'!$A$4</definedName>
    <definedName name="_xlnm.Print_Area" localSheetId="1">'DARBU VYKDYMO GRAFIKAS'!$A$1:$I$28</definedName>
    <definedName name="_xlnm.Print_Titles" localSheetId="0">'suvestinis 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35" l="1"/>
  <c r="F19" i="35" s="1"/>
  <c r="F20" i="35" s="1"/>
  <c r="E18" i="35" l="1"/>
  <c r="E19" i="35" s="1"/>
  <c r="E20" i="35" s="1"/>
  <c r="H129" i="30" l="1"/>
  <c r="D129" i="30" s="1"/>
  <c r="D157" i="30" l="1"/>
  <c r="D156" i="30"/>
  <c r="D155" i="30"/>
  <c r="D154" i="30"/>
  <c r="D17" i="30"/>
  <c r="D16" i="30"/>
  <c r="D13" i="30"/>
  <c r="D12" i="30"/>
  <c r="D18" i="30" s="1"/>
  <c r="D39" i="30"/>
  <c r="D9" i="30"/>
  <c r="D274" i="30" l="1"/>
  <c r="D275" i="30"/>
  <c r="D276" i="30"/>
  <c r="D277" i="30"/>
  <c r="D278" i="30"/>
  <c r="D279" i="30"/>
  <c r="D280" i="30"/>
  <c r="D281" i="30"/>
  <c r="D282" i="30"/>
  <c r="D283" i="30"/>
  <c r="D284" i="30"/>
  <c r="D285" i="30"/>
  <c r="D286" i="30"/>
  <c r="D287" i="30"/>
  <c r="D288" i="30"/>
  <c r="D289" i="30"/>
  <c r="D290" i="30"/>
  <c r="D291" i="30"/>
  <c r="D292" i="30"/>
  <c r="D293" i="30"/>
  <c r="D273" i="30"/>
  <c r="C292" i="30"/>
  <c r="B292" i="30"/>
  <c r="C291" i="30"/>
  <c r="B291" i="30"/>
  <c r="C290" i="30"/>
  <c r="B290" i="30"/>
  <c r="C289" i="30"/>
  <c r="B289" i="30"/>
  <c r="C288" i="30"/>
  <c r="B288" i="30"/>
  <c r="K287" i="30"/>
  <c r="C287" i="30"/>
  <c r="B287" i="30"/>
  <c r="C286" i="30"/>
  <c r="B286" i="30"/>
  <c r="C285" i="30"/>
  <c r="B285" i="30"/>
  <c r="C284" i="30"/>
  <c r="B284" i="30"/>
  <c r="C283" i="30"/>
  <c r="B283" i="30"/>
  <c r="B282" i="30"/>
  <c r="C281" i="30"/>
  <c r="B281" i="30"/>
  <c r="C280" i="30"/>
  <c r="B280" i="30"/>
  <c r="C279" i="30"/>
  <c r="B279" i="30"/>
  <c r="C278" i="30"/>
  <c r="B278" i="30"/>
  <c r="C277" i="30"/>
  <c r="B277" i="30"/>
  <c r="C276" i="30"/>
  <c r="B276" i="30"/>
  <c r="B275" i="30"/>
  <c r="C274" i="30"/>
  <c r="B274" i="30"/>
  <c r="C273" i="30"/>
  <c r="B273" i="30"/>
  <c r="D182" i="30" l="1"/>
  <c r="D179" i="30" s="1"/>
  <c r="U249" i="30"/>
  <c r="V249" i="30" s="1"/>
  <c r="U248" i="30"/>
  <c r="V248" i="30" s="1"/>
  <c r="P240" i="30"/>
  <c r="I239" i="30"/>
  <c r="J239" i="30" s="1"/>
  <c r="J231" i="30"/>
  <c r="H221" i="30"/>
  <c r="I220" i="30"/>
  <c r="J220" i="30" s="1"/>
  <c r="P219" i="30"/>
  <c r="T218" i="30"/>
  <c r="U218" i="30" s="1"/>
  <c r="P218" i="30"/>
  <c r="G218" i="30"/>
  <c r="H218" i="30" s="1"/>
  <c r="T217" i="30"/>
  <c r="U217" i="30" s="1"/>
  <c r="P217" i="30"/>
  <c r="G217" i="30"/>
  <c r="H217" i="30" s="1"/>
  <c r="T216" i="30"/>
  <c r="U216" i="30" s="1"/>
  <c r="P216" i="30"/>
  <c r="G216" i="30"/>
  <c r="H216" i="30" s="1"/>
  <c r="T215" i="30"/>
  <c r="U215" i="30" s="1"/>
  <c r="P215" i="30"/>
  <c r="G215" i="30"/>
  <c r="H215" i="30" s="1"/>
  <c r="P214" i="30"/>
  <c r="D214" i="30"/>
  <c r="U214" i="30" s="1"/>
  <c r="T213" i="30"/>
  <c r="P213" i="30"/>
  <c r="G213" i="30"/>
  <c r="D213" i="30"/>
  <c r="T212" i="30"/>
  <c r="P212" i="30"/>
  <c r="G212" i="30"/>
  <c r="D212" i="30"/>
  <c r="H212" i="30" s="1"/>
  <c r="T211" i="30"/>
  <c r="P211" i="30"/>
  <c r="G211" i="30"/>
  <c r="D211" i="30"/>
  <c r="T210" i="30"/>
  <c r="U210" i="30" s="1"/>
  <c r="P210" i="30"/>
  <c r="G210" i="30"/>
  <c r="H210" i="30" s="1"/>
  <c r="P209" i="30"/>
  <c r="J208" i="30"/>
  <c r="J207" i="30"/>
  <c r="G207" i="30"/>
  <c r="H207" i="30" s="1"/>
  <c r="J206" i="30"/>
  <c r="G206" i="30"/>
  <c r="H206" i="30" s="1"/>
  <c r="J205" i="30"/>
  <c r="G205" i="30"/>
  <c r="H205" i="30" s="1"/>
  <c r="J204" i="30"/>
  <c r="G204" i="30"/>
  <c r="H204" i="30" s="1"/>
  <c r="I203" i="30"/>
  <c r="J203" i="30" s="1"/>
  <c r="J202" i="30"/>
  <c r="J201" i="30"/>
  <c r="G201" i="30"/>
  <c r="H201" i="30" s="1"/>
  <c r="J200" i="30"/>
  <c r="G200" i="30"/>
  <c r="H200" i="30" s="1"/>
  <c r="J199" i="30"/>
  <c r="G199" i="30"/>
  <c r="H199" i="30" s="1"/>
  <c r="J198" i="30"/>
  <c r="G198" i="30"/>
  <c r="H198" i="30" s="1"/>
  <c r="P175" i="30"/>
  <c r="P174" i="30"/>
  <c r="P172" i="30"/>
  <c r="P171" i="30"/>
  <c r="P170" i="30"/>
  <c r="P169" i="30"/>
  <c r="P168" i="30"/>
  <c r="P167" i="30"/>
  <c r="P166" i="30"/>
  <c r="P165" i="30"/>
  <c r="T148" i="30"/>
  <c r="U148" i="30" s="1"/>
  <c r="D177" i="30" l="1"/>
  <c r="D152" i="30"/>
  <c r="U212" i="30"/>
  <c r="U213" i="30"/>
  <c r="H214" i="30"/>
  <c r="U211" i="30"/>
  <c r="H211" i="30"/>
  <c r="H213" i="30"/>
  <c r="D38" i="30"/>
  <c r="D37" i="30"/>
  <c r="D42" i="30"/>
  <c r="P30" i="30"/>
  <c r="T7" i="30"/>
  <c r="U209" i="30" l="1"/>
  <c r="D158" i="30"/>
  <c r="D153" i="30"/>
  <c r="H209" i="30"/>
  <c r="P100" i="30"/>
  <c r="D74" i="30"/>
  <c r="H74" i="30" s="1"/>
  <c r="D73" i="30"/>
  <c r="D72" i="30"/>
  <c r="D71" i="30"/>
  <c r="T78" i="30"/>
  <c r="U78" i="30" s="1"/>
  <c r="T77" i="30"/>
  <c r="U77" i="30" s="1"/>
  <c r="T76" i="30"/>
  <c r="U76" i="30" s="1"/>
  <c r="T75" i="30"/>
  <c r="U75" i="30" s="1"/>
  <c r="T73" i="30"/>
  <c r="T72" i="30"/>
  <c r="T71" i="30"/>
  <c r="T70" i="30"/>
  <c r="U70" i="30" s="1"/>
  <c r="P79" i="30"/>
  <c r="P78" i="30"/>
  <c r="G78" i="30"/>
  <c r="H78" i="30" s="1"/>
  <c r="P77" i="30"/>
  <c r="G77" i="30"/>
  <c r="H77" i="30" s="1"/>
  <c r="P76" i="30"/>
  <c r="G76" i="30"/>
  <c r="H76" i="30" s="1"/>
  <c r="P75" i="30"/>
  <c r="G75" i="30"/>
  <c r="H75" i="30" s="1"/>
  <c r="P74" i="30"/>
  <c r="P73" i="30"/>
  <c r="G73" i="30"/>
  <c r="P72" i="30"/>
  <c r="G72" i="30"/>
  <c r="P71" i="30"/>
  <c r="G71" i="30"/>
  <c r="H71" i="30" s="1"/>
  <c r="P70" i="30"/>
  <c r="G70" i="30"/>
  <c r="H70" i="30" s="1"/>
  <c r="P69" i="30"/>
  <c r="U72" i="30" l="1"/>
  <c r="U73" i="30"/>
  <c r="U71" i="30"/>
  <c r="H72" i="30"/>
  <c r="U74" i="30"/>
  <c r="H73" i="30"/>
  <c r="U69" i="30" l="1"/>
  <c r="H69" i="30"/>
  <c r="P35" i="30"/>
  <c r="P34" i="30"/>
  <c r="P32" i="30"/>
  <c r="P31" i="30"/>
  <c r="P29" i="30"/>
  <c r="P28" i="30"/>
  <c r="P27" i="30"/>
  <c r="P26" i="30"/>
  <c r="P25" i="30"/>
  <c r="I99" i="30" l="1"/>
  <c r="J99" i="30" s="1"/>
  <c r="J91" i="30" l="1"/>
  <c r="H81" i="30"/>
  <c r="I80" i="30"/>
  <c r="J80" i="30" s="1"/>
  <c r="J68" i="30"/>
  <c r="J67" i="30"/>
  <c r="G67" i="30"/>
  <c r="H67" i="30" s="1"/>
  <c r="J66" i="30"/>
  <c r="G66" i="30"/>
  <c r="H66" i="30" s="1"/>
  <c r="J65" i="30"/>
  <c r="G65" i="30"/>
  <c r="H65" i="30" s="1"/>
  <c r="J64" i="30"/>
  <c r="G64" i="30"/>
  <c r="H64" i="30" s="1"/>
  <c r="I63" i="30"/>
  <c r="J63" i="30" s="1"/>
  <c r="J62" i="30"/>
  <c r="J61" i="30"/>
  <c r="G61" i="30"/>
  <c r="H61" i="30" s="1"/>
  <c r="J60" i="30"/>
  <c r="G60" i="30"/>
  <c r="H60" i="30" s="1"/>
  <c r="J59" i="30"/>
  <c r="G59" i="30"/>
  <c r="H59" i="30" s="1"/>
  <c r="J58" i="30"/>
  <c r="G58" i="30"/>
  <c r="H58" i="30" s="1"/>
  <c r="U108" i="30" l="1"/>
  <c r="V108" i="30" s="1"/>
  <c r="U109" i="30"/>
  <c r="V109" i="30" s="1"/>
  <c r="U7" i="30" l="1"/>
  <c r="C143" i="30" l="1"/>
  <c r="B143" i="30"/>
  <c r="C142" i="30"/>
  <c r="B142" i="30"/>
  <c r="C141" i="30"/>
  <c r="B141" i="30"/>
  <c r="C140" i="30"/>
  <c r="B140" i="30"/>
  <c r="C139" i="30"/>
  <c r="B139" i="30"/>
  <c r="K138" i="30"/>
  <c r="C138" i="30"/>
  <c r="B138" i="30"/>
  <c r="C137" i="30"/>
  <c r="B137" i="30"/>
  <c r="C136" i="30"/>
  <c r="B136" i="30"/>
  <c r="C135" i="30"/>
  <c r="B135" i="30"/>
  <c r="C134" i="30"/>
  <c r="B134" i="30"/>
  <c r="B133" i="30"/>
  <c r="C132" i="30"/>
  <c r="B132" i="30"/>
  <c r="C131" i="30"/>
  <c r="B131" i="30"/>
  <c r="C130" i="30"/>
  <c r="B130" i="30"/>
  <c r="C129" i="30"/>
  <c r="B129" i="30"/>
  <c r="C128" i="30"/>
  <c r="B128" i="30"/>
  <c r="H127" i="30"/>
  <c r="C127" i="30"/>
  <c r="B127" i="30"/>
  <c r="B126" i="30"/>
  <c r="C125" i="30"/>
  <c r="B125" i="30"/>
  <c r="H124" i="30"/>
  <c r="C124" i="30"/>
  <c r="B124" i="30"/>
</calcChain>
</file>

<file path=xl/sharedStrings.xml><?xml version="1.0" encoding="utf-8"?>
<sst xmlns="http://schemas.openxmlformats.org/spreadsheetml/2006/main" count="707" uniqueCount="238">
  <si>
    <t>Eil. Nr.</t>
  </si>
  <si>
    <t>Darbų pavadinimas</t>
  </si>
  <si>
    <t>Kiekis</t>
  </si>
  <si>
    <t>m3</t>
  </si>
  <si>
    <t>m2</t>
  </si>
  <si>
    <t>vnt</t>
  </si>
  <si>
    <t>m</t>
  </si>
  <si>
    <t xml:space="preserve">Rankiniai žemės darbai II gr grunte </t>
  </si>
  <si>
    <t>DARBŲ KIEKIŲ ŽINIARAŠTIS</t>
  </si>
  <si>
    <t>Mechanizuoti žemės darbai I gr grunte nuviršiuojant augalinį gruntą</t>
  </si>
  <si>
    <t>griovio, m</t>
  </si>
  <si>
    <t>Esamo asfaltbetonio frezavimas pasijungimui</t>
  </si>
  <si>
    <t>1. PARUOŠIAMIEJI. ŽEMĖS DARBAI</t>
  </si>
  <si>
    <t xml:space="preserve">Pakloto iš smėlio įrengimas </t>
  </si>
  <si>
    <t xml:space="preserve">Signalinės juostos klojimas   </t>
  </si>
  <si>
    <t>Plotų planiravimas mechanizuotu būdu, kai gruntas II gr.</t>
  </si>
  <si>
    <t>II gr. gr. kasimas eksk. su 0,4m3 k.t. pakr. į saviv., vež. 5 km</t>
  </si>
  <si>
    <t>20cm st. grunto sluoksn. sutankinimas volais, važiuojant viena vieta 8 kart.</t>
  </si>
  <si>
    <t>IV. GRIOVIŲ IR PRALAIDŲ ĮRENGIMAS</t>
  </si>
  <si>
    <t>Mechanizuoti žemės darbai II gr grunte</t>
  </si>
  <si>
    <t>Rankiniai žemės darbai II gr grunte (5%)</t>
  </si>
  <si>
    <t xml:space="preserve">Apsauginio šalčiui atsparaus sluoksnio iš smėlio gatvėje virš pralaidų  įrengimas </t>
  </si>
  <si>
    <t>Gazoninių bortų 8x20x100 pastatymas ant betono pagrindo</t>
  </si>
  <si>
    <t>Granitinės skaldos atsijos h-3cm</t>
  </si>
  <si>
    <t>Tipinių kelio ženklų įrengimas Nr.407 (0 ženklų grupė, pagal Kelių policijos reikalavimą)</t>
  </si>
  <si>
    <t>ženklų</t>
  </si>
  <si>
    <t>Tipinių kelio ženklų įrengimas (I ženklų grupė)</t>
  </si>
  <si>
    <t>Tipinių kelio ženklų įrengimas (II ženklų grupė)</t>
  </si>
  <si>
    <t>Vienstiebių metalinių d114; h-0,8m atramų įrengimas (0 ženklų grupei, pagal Kelių policijos reikalavimą) įrengimas</t>
  </si>
  <si>
    <t>Vienstiebių metalinių d76 įrengimas</t>
  </si>
  <si>
    <t xml:space="preserve">Horizontalus dangos ženklinimas termoplastu </t>
  </si>
  <si>
    <t>1.1</t>
  </si>
  <si>
    <t>ištisinė 0,12   N27P-50-4</t>
  </si>
  <si>
    <t>1.2</t>
  </si>
  <si>
    <t>ištisinė 0,2 autobusų sustojimas    N27P-50-4</t>
  </si>
  <si>
    <t>1.22</t>
  </si>
  <si>
    <t>Autobusų sustojimo 0,2 punktyras  N27P-50-6</t>
  </si>
  <si>
    <t>1.5</t>
  </si>
  <si>
    <t>punktyrinė 0,12 1:3   N27P-50-5</t>
  </si>
  <si>
    <t>1.6</t>
  </si>
  <si>
    <t>punktyrinė 0,12 3:1  N27P-50-5</t>
  </si>
  <si>
    <t>1.7</t>
  </si>
  <si>
    <t>punktyrinė 0,12 1:1  N27P-50-5</t>
  </si>
  <si>
    <t>1.8</t>
  </si>
  <si>
    <t>punktyrinė 0,2 1:3</t>
  </si>
  <si>
    <t>1.10</t>
  </si>
  <si>
    <t>1.11</t>
  </si>
  <si>
    <t>ištisinė 0,4</t>
  </si>
  <si>
    <t>1.12</t>
  </si>
  <si>
    <t>trikampiukai         N57P-6113</t>
  </si>
  <si>
    <t>1.13.1</t>
  </si>
  <si>
    <t>Perėja                      N57P-6113</t>
  </si>
  <si>
    <t>1.13.3</t>
  </si>
  <si>
    <t>2 lygiagret punkt  0,2</t>
  </si>
  <si>
    <t>1.14</t>
  </si>
  <si>
    <t>2 lygiagret punkt  0,5</t>
  </si>
  <si>
    <t>1.15.1</t>
  </si>
  <si>
    <t>prie saug salelių ir pan.               N57P-6113</t>
  </si>
  <si>
    <t>1.16</t>
  </si>
  <si>
    <t>rodyklės</t>
  </si>
  <si>
    <t>1.17</t>
  </si>
  <si>
    <t>lenkta rodyklė</t>
  </si>
  <si>
    <t>1.21</t>
  </si>
  <si>
    <t>1.23</t>
  </si>
  <si>
    <t>dviratis</t>
  </si>
  <si>
    <t>1.24</t>
  </si>
  <si>
    <t>neįgalusis                      N57P-6113</t>
  </si>
  <si>
    <t>1.25</t>
  </si>
  <si>
    <t>iškilusis paviršius                      N57P-6113</t>
  </si>
  <si>
    <t>geltonais dažais 1.27</t>
  </si>
  <si>
    <t>geltona 10cm</t>
  </si>
  <si>
    <t>Griovio dugno tvirtinimas žvyro skaldos mišiniu 22/32 h -10cm</t>
  </si>
  <si>
    <t>Plast. pralaidų iš  vamzdžių ø315 įrengimas (22 bet. antg.)</t>
  </si>
  <si>
    <t>Plast. pralaidų iš  vamzdžių ø400 įrengimas (8 bet. antg.)</t>
  </si>
  <si>
    <t>Tranšėjų kasimas/užkasimas rankiniu būdu sutankinant gruntą mažosios mechanizacijos priemonėmis</t>
  </si>
  <si>
    <t>t</t>
  </si>
  <si>
    <t>kompl.</t>
  </si>
  <si>
    <t>TS-II; VII</t>
  </si>
  <si>
    <t>m2/m3</t>
  </si>
  <si>
    <t>viso kiekis m3</t>
  </si>
  <si>
    <t>norma samatoje (10m)</t>
  </si>
  <si>
    <t>MN6-70</t>
  </si>
  <si>
    <t>pridedam 2m</t>
  </si>
  <si>
    <t>Antg tūris, m3</t>
  </si>
  <si>
    <t>bet antg kiekis</t>
  </si>
  <si>
    <t>N1-72</t>
  </si>
  <si>
    <t xml:space="preserve">II gr.grunto kasimas rank.būdu </t>
  </si>
  <si>
    <t>N1-300</t>
  </si>
  <si>
    <t>T1-54</t>
  </si>
  <si>
    <t xml:space="preserve">Smėlio pagrindo h-10cm po vamzdynais įrengimas </t>
  </si>
  <si>
    <t>N23-1</t>
  </si>
  <si>
    <t>G/b dugno plokščių ø1200 kiekis</t>
  </si>
  <si>
    <t>G/b žiedai ø1000</t>
  </si>
  <si>
    <t>G/b dangčių ø1200 kiekis</t>
  </si>
  <si>
    <t>Paaukštinimai h-25cm</t>
  </si>
  <si>
    <t>Betonas</t>
  </si>
  <si>
    <t xml:space="preserve">Apžiūros g/b kanalizacijos šulinių ø1500 įrengimas </t>
  </si>
  <si>
    <t>G/b dugno plokščių ø1700 kiekis</t>
  </si>
  <si>
    <t>G/b žiedai ø1500</t>
  </si>
  <si>
    <t>G/b dangčių ø1700 kiekis</t>
  </si>
  <si>
    <t>Plastikinių lietaus kanalizacijos šulinėlių ø425 įrengimas</t>
  </si>
  <si>
    <t>N23-199</t>
  </si>
  <si>
    <t>t.sk. medž. -            PP ø400 vandens nutekamųjų šulinių įrengimas</t>
  </si>
  <si>
    <t>Sutankinto smėlio pagrindo po vamzdžiais įrengimas</t>
  </si>
  <si>
    <t>Prisijungimas prie esamo lietaus nuotekų tinklo ø315</t>
  </si>
  <si>
    <t>Kanalizacijos iš PVC ø200 vamzdžių įrengimas</t>
  </si>
  <si>
    <t>Vamzdynų pirminis (apsauginis) užpylimas smėliu</t>
  </si>
  <si>
    <t>Plaukiojančių liukų apkrovai D400 važiuojamojoje dalyje pastatymas</t>
  </si>
  <si>
    <t>Ketinių lietaus vandens surinkimo grotelių apkrovai D400 pastatymas</t>
  </si>
  <si>
    <t>Hidraulinis nuotekų tinklo išbandymas</t>
  </si>
  <si>
    <t>N22P-0701</t>
  </si>
  <si>
    <t>Vamzdynai iš PVC rifliuotų drenažo vamzdžių su geotekstilės filtru 113/126mm</t>
  </si>
  <si>
    <t>N22-117</t>
  </si>
  <si>
    <t>Drenažo vamzdžių užpylimas skalda rankiniu būdu</t>
  </si>
  <si>
    <t>N23-237</t>
  </si>
  <si>
    <t>Geotekstilės sluoksnio įrengimas</t>
  </si>
  <si>
    <t xml:space="preserve">Tranšėjų užpylimas smėliu rankiniu būdu, sutankinant </t>
  </si>
  <si>
    <t>Informacinių kelio ženklų įrengimas (DIDYSIS ŽIEDAS)</t>
  </si>
  <si>
    <r>
      <t xml:space="preserve">A </t>
    </r>
    <r>
      <rPr>
        <sz val="10"/>
        <rFont val="Times New Roman"/>
        <family val="1"/>
      </rPr>
      <t>raidė</t>
    </r>
  </si>
  <si>
    <t>Betoninių trinkelių h-8cm storio, juodos spalvos, įrengimas</t>
  </si>
  <si>
    <t>Plastikinių šulinėlių ø425 įrengimas</t>
  </si>
  <si>
    <t>Sferinis veidrodis ø70cm</t>
  </si>
  <si>
    <t>Stulpo sferiniam veidrodžiui d76 įrengimas</t>
  </si>
  <si>
    <t>Plotų tvirt. 6cm dirvož. sluoks., paskleidžiant gruntą ir apsėjant rankiniu būdu</t>
  </si>
  <si>
    <t>Esamų ryšių kabelių kanalų sutvirtinimas. Sudėtinių kabelių apsaugos vamzdžių DN 110 įrengimas</t>
  </si>
  <si>
    <t>Esamų ryšių šulinių sienelių šalia gatvės borto sutvirtinimas, liukų pakėlimas į projektinį aukštį (skiriančioje juostoje)</t>
  </si>
  <si>
    <t>Esamų ryšių šulinių NR. 162 ir Nr.154 liukų komplekto pakeitimas į sunkaus tipo MTT-S1, liukų pakėlimas į projektinį aukštį (įvažiavimuose į kiemus)</t>
  </si>
  <si>
    <t>Esamos natūralaus akmens grindinio dangos ardymas</t>
  </si>
  <si>
    <t>Medžių ir kelmų pašalinimas</t>
  </si>
  <si>
    <t>Pralaidos iš plast. vamzd. ø315 įrengimas (su bet. antg.)</t>
  </si>
  <si>
    <t>Esamų požeminių inžinerinių tinklų šulinių landų remontas,  liukų pakeitimas į plaukiojančius, liukų  pakėlimas į projektinį aukštį</t>
  </si>
  <si>
    <t>Rokiškio Skersinės g</t>
  </si>
  <si>
    <t>Plotų planiravimas rankiniu būdu, kai gruntas II gr.</t>
  </si>
  <si>
    <t>Grunto II gr sutankinimas vibroplokšte</t>
  </si>
  <si>
    <t xml:space="preserve">Esamo liuko važiuojamojoje dalyje pakeitimas į plaukiojantį apkrovai D400 </t>
  </si>
  <si>
    <t xml:space="preserve">Vamzdžių ø100 įgilinimas tranšėjoje </t>
  </si>
  <si>
    <t>TS-I; II</t>
  </si>
  <si>
    <t>TS-VII</t>
  </si>
  <si>
    <t>m/m3</t>
  </si>
  <si>
    <t>m3/m</t>
  </si>
  <si>
    <t>Ištekamojo antgalio B-1 įreng. išgrindžiant lauko akmenimis ant betono pagrindo</t>
  </si>
  <si>
    <t>vnt/m2</t>
  </si>
  <si>
    <t>1/4</t>
  </si>
  <si>
    <t>Upės Tako</t>
  </si>
  <si>
    <t>Esamų ryšių šulinių Nr.121; Nr.241; Nr.242 landų remontas, liukų komplekto pakeitimas į sunkaus tipo MTT-S1, liukų pakėlimas į projektinį aukštį</t>
  </si>
  <si>
    <t>Skaldos pagrindo iš nesurištųjų mineralinių medžiagų mišinio 0/45 h-20cm įreng.</t>
  </si>
  <si>
    <t xml:space="preserve">Asfalto pagrindo-dangos sluoksnio h-8cm iš mišinio AC 16 PD įreng. </t>
  </si>
  <si>
    <t xml:space="preserve">Apsauginio šalčiui atsparaus sluoksnio iš smėlio h-32cm įrengimas </t>
  </si>
  <si>
    <t>Betoninių gatvės bortų 100x22x15 įrengimas</t>
  </si>
  <si>
    <t>Betoninių trinkelių h-8cm storio,  įrengimas</t>
  </si>
  <si>
    <t>Skaldos pagrindo iš nesurištųjų mineralinių medžiagų mišinio 0/45 h-22cm įreng.</t>
  </si>
  <si>
    <t xml:space="preserve">Infiltracinių g/b kanalizacijos šulinių ø1000 įrengimas </t>
  </si>
  <si>
    <t>vnt/m3</t>
  </si>
  <si>
    <t>2/2,09</t>
  </si>
  <si>
    <t xml:space="preserve">PVC protarpinės vamzdžio praėjimui pro šulinio sieneles </t>
  </si>
  <si>
    <t xml:space="preserve">Ketinių kanalizacijos liukų apkrovai B125 </t>
  </si>
  <si>
    <t>Infiltracinių šulinių užpylimas filtruojančiais gruntais</t>
  </si>
  <si>
    <t>Tipinių kelio ženklų įrengimas (0 ženklų grupė)</t>
  </si>
  <si>
    <t>Rankiniai žemės darbai II gr grunte (3%)</t>
  </si>
  <si>
    <t>Filtruojančios geotekstilės sluoksnio įrengimas</t>
  </si>
  <si>
    <t>Ignalina</t>
  </si>
  <si>
    <t>III. LIETAUS VANDENS NULEIDIMAS. DRENAŽAS.</t>
  </si>
  <si>
    <t>Esamų pož. Inž. tinklų šulinių landų remontas,  liukų pakėlimas į projektinį aukštį</t>
  </si>
  <si>
    <t>59/5,9</t>
  </si>
  <si>
    <t>Nuoroda į Ts</t>
  </si>
  <si>
    <t>M/vnt</t>
  </si>
  <si>
    <t>Sandarinimo juostos įrengimas</t>
  </si>
  <si>
    <t xml:space="preserve">II grupės gr. kasimas 0.4m3 k. t. ekskavatoriais, pakraunant į autosavivarčius </t>
  </si>
  <si>
    <t>II grup. gr. transport. 6t a/saviv. iki 5km atst., pakraunant 0.4m3 kaušo talpos eksk.</t>
  </si>
  <si>
    <t>5/0,3</t>
  </si>
  <si>
    <t>Krūmų pašalinimas</t>
  </si>
  <si>
    <t>m/m2</t>
  </si>
  <si>
    <t>40/50</t>
  </si>
  <si>
    <t>II. GATVĖS DANGOS KONSTRUKCIJA</t>
  </si>
  <si>
    <t>Šalčiui atsparaus sluoksnio iš smėlio h-30cm įrengimas</t>
  </si>
  <si>
    <t>Išlyginamojo sluoksnio iš nesurištųjų mineralinių medžiagų mišinio 0/22 įrengimas</t>
  </si>
  <si>
    <t>40/4,8</t>
  </si>
  <si>
    <r>
      <t xml:space="preserve">Objektas:  </t>
    </r>
    <r>
      <rPr>
        <b/>
        <i/>
        <sz val="10"/>
        <rFont val="Times New Roman"/>
        <family val="1"/>
      </rPr>
      <t>Jūžintų seniūnijos Jūžintų miestelio Beržų gatvės kapitalinio remonto aprašas</t>
    </r>
  </si>
  <si>
    <t>170/34</t>
  </si>
  <si>
    <t>Daubų atstatymas/įrengimas I gr grunte</t>
  </si>
  <si>
    <t>Daubų, 20 cm storio žole apželdinto dirvožemio sluoksnio įrengimas</t>
  </si>
  <si>
    <t>III. EISMO SAUGUMO PRIEMONĖS</t>
  </si>
  <si>
    <t xml:space="preserve"> Aikštelės kapitalinis remontas</t>
  </si>
  <si>
    <t>Gatvės kapitalinis remontas</t>
  </si>
  <si>
    <t>15</t>
  </si>
  <si>
    <t>4,8/15</t>
  </si>
  <si>
    <t>30/3,6</t>
  </si>
  <si>
    <r>
      <t xml:space="preserve">A </t>
    </r>
    <r>
      <rPr>
        <sz val="10"/>
        <rFont val="Times New Roman"/>
        <family val="1"/>
        <charset val="186"/>
      </rPr>
      <t>raidė</t>
    </r>
  </si>
  <si>
    <t>geltonai 1.27</t>
  </si>
  <si>
    <t>Esamos žvyro dangos profilio ištaisymas pagal projektinius aukščius</t>
  </si>
  <si>
    <t>I</t>
  </si>
  <si>
    <t>II</t>
  </si>
  <si>
    <t>II gr. grunto kasimas ir perstumimas iki 40m 55kW buldozeriais</t>
  </si>
  <si>
    <t>II. AIKŠTELĖS DANGOS KONSTRUKCIJA</t>
  </si>
  <si>
    <t>Prisijungimų prie esamų dangų, panaudojant mineralinių medžiagų mišinį 0/22, įreng.</t>
  </si>
  <si>
    <t>Asfalto pagrindo-dangos sluoksnio h-8cm iš mišinio AC 16 PD įreng.  (453m2 aikštelės danga, 36m2 įėjimas į kapines)</t>
  </si>
  <si>
    <t>TS-V;VI</t>
  </si>
  <si>
    <t xml:space="preserve">TS-III; IV; </t>
  </si>
  <si>
    <t>TS-V; VI</t>
  </si>
  <si>
    <t>Kelkraščiai h-8cm įrengiami iš skaldažolės, kai dirvožemio kiekis joje 15 %, skaldos iš nesurištųjų mineralinių medžiagų mišinio 11/22 - 85%</t>
  </si>
  <si>
    <t>Esamų ryšių kabelių kanalų sutvirtinimas. Sudėt. kab. apsaugos vamzdžių DN 110 įreng.</t>
  </si>
  <si>
    <t xml:space="preserve">Panevėžio miesto Matininkų g. rekonstravimo darbai </t>
  </si>
  <si>
    <t>Nr.</t>
  </si>
  <si>
    <t>Darbų veiklos (etapo) pavadinimas</t>
  </si>
  <si>
    <t>Pastabos</t>
  </si>
  <si>
    <t xml:space="preserve">Bendra darbo apimtis </t>
  </si>
  <si>
    <t xml:space="preserve">Darbų veiklos (etapo) kaina, (Eur) </t>
  </si>
  <si>
    <t xml:space="preserve">Gatvės rekonstravimo darbai ir kt. </t>
  </si>
  <si>
    <t>(Susisiekimo dalis)</t>
  </si>
  <si>
    <t>Statybos darbai atliekami pagal techninį darbo projektą, vadovaujantis  teisės aktais, reglamentuojančiais statybos darbų atlikimą</t>
  </si>
  <si>
    <t>1 komplektas*</t>
  </si>
  <si>
    <t>Pėsčiųjų ir dviračių takų įrengimas, įrenginiai ir kt.</t>
  </si>
  <si>
    <t>Lietaus surinkimo tinklų, drenažo įrengimas ir kt.</t>
  </si>
  <si>
    <t>(Lauko vandentieko ir nuotekų šalinimo dalis)</t>
  </si>
  <si>
    <t xml:space="preserve">Gatvės apšvietimas, įrenginiai ir kt. </t>
  </si>
  <si>
    <t>(Lauko elektrotechnikos dalis)</t>
  </si>
  <si>
    <t>Statinių kadastrinių matavimų bylų parengimas, jeigu reikia, atliekamas statinio žemės sklypo kadastro duomenų patikslinimas</t>
  </si>
  <si>
    <t>Kadastrinių matavimų bylų parengimas ir statinio žemės sklypo kadastro duomenų patikslinimas atliekamas, vadovaujantis  teisės aktais, reglamentuojančiais jų rengimą</t>
  </si>
  <si>
    <t>Statybos užbaigimo procedūrų vykdymas</t>
  </si>
  <si>
    <t>Statybos užbaigimo procedūros vykdomas, vadovaujantis statybos techninio reglamento STR 05.01:2017 „Statybą leidžiantys dokumentai. Statybos užbaigimas. Statybos sustabdymas. Savavališkos statybos padarinių šalinimas. Statybos pagal neteisėtai išduotą statybą leidžiantį dokumentą padarinių šalinimas“ ir kitų teisės aktų,  reglamentuojančių statybos užbaigimą, reikalavimais</t>
  </si>
  <si>
    <t>Suma (be PVM)**:</t>
  </si>
  <si>
    <t>PVM [%] suma**:</t>
  </si>
  <si>
    <t>Bendra suma**:</t>
  </si>
  <si>
    <t>Sutarties 2 priedas</t>
  </si>
  <si>
    <t>2023 metai</t>
  </si>
  <si>
    <t>PASTABOS:</t>
  </si>
  <si>
    <t>1. darbų vykdymo grafikas parengtas atsižvelgiant į Užsakovo turimą finansavimą 2023 m.</t>
  </si>
  <si>
    <t>2. atsiradus papildomam finansavimui Rangovas yra pasiruošęs įgyvendinti projektą pilna apimtimi.</t>
  </si>
  <si>
    <t>08 mėn.</t>
  </si>
  <si>
    <t>09 mėn.</t>
  </si>
  <si>
    <t>10 mėn.</t>
  </si>
  <si>
    <t>Panevėžio miesto savivaldybės administracijos direktorius</t>
  </si>
  <si>
    <t>Tomas Jukna</t>
  </si>
  <si>
    <t>UAB "JK Ranga" generalinis direktorius</t>
  </si>
  <si>
    <t>Arnoldas Kleiba</t>
  </si>
  <si>
    <t>*07 mėn.</t>
  </si>
  <si>
    <t>*PLANUOJAMA DARBŲ PRADŽIA 2023-07-03</t>
  </si>
  <si>
    <t>2023 M. KALENDORINIS DARBŲ VYKDYMO GRAFIKAS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</si>
</sst>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"/>
    <numFmt numFmtId="166" formatCode="0.0000"/>
    <numFmt numFmtId="167" formatCode="0.000"/>
  </numFmts>
  <fonts count="44">
    <font>
      <sz val="10"/>
      <name val="Arial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sz val="10"/>
      <name val="Times New Roman"/>
      <family val="1"/>
    </font>
    <font>
      <sz val="10"/>
      <color indexed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008000"/>
      <name val="Times New Roman"/>
      <family val="1"/>
    </font>
    <font>
      <sz val="10"/>
      <color rgb="FF008000"/>
      <name val="Times New Roman"/>
      <family val="1"/>
    </font>
    <font>
      <sz val="10"/>
      <color indexed="9"/>
      <name val="Times New Roman"/>
      <family val="1"/>
    </font>
    <font>
      <sz val="10"/>
      <color theme="0"/>
      <name val="Times New Roman"/>
      <family val="1"/>
    </font>
    <font>
      <b/>
      <sz val="10"/>
      <color indexed="10"/>
      <name val="Times New Roman"/>
      <family val="1"/>
    </font>
    <font>
      <sz val="10"/>
      <color rgb="FF0070C0"/>
      <name val="Times New Roman"/>
      <family val="1"/>
    </font>
    <font>
      <i/>
      <sz val="10"/>
      <name val="Times New Roman"/>
      <family val="1"/>
    </font>
    <font>
      <sz val="9"/>
      <color rgb="FFFF0000"/>
      <name val="Times New Roman"/>
      <family val="1"/>
    </font>
    <font>
      <sz val="9"/>
      <name val="Times New Roman"/>
      <family val="1"/>
    </font>
    <font>
      <sz val="9"/>
      <color indexed="10"/>
      <name val="Times New Roman"/>
      <family val="1"/>
    </font>
    <font>
      <b/>
      <sz val="10"/>
      <color rgb="FFFF0000"/>
      <name val="Times New Roman"/>
      <family val="1"/>
      <charset val="186"/>
    </font>
    <font>
      <sz val="5"/>
      <color rgb="FFFF0000"/>
      <name val="Times New Roman"/>
      <family val="1"/>
    </font>
    <font>
      <b/>
      <sz val="9"/>
      <color rgb="FFFF0000"/>
      <name val="Times New Roman"/>
      <family val="1"/>
    </font>
    <font>
      <sz val="8"/>
      <name val="Times New Roman"/>
      <family val="1"/>
    </font>
    <font>
      <b/>
      <i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9.5"/>
      <name val="Times New Roman"/>
      <family val="1"/>
    </font>
    <font>
      <sz val="9.5"/>
      <color rgb="FFFF0000"/>
      <name val="Times New Roman"/>
      <family val="1"/>
    </font>
    <font>
      <b/>
      <sz val="9.5"/>
      <name val="Times New Roman"/>
      <family val="1"/>
    </font>
    <font>
      <b/>
      <sz val="9.5"/>
      <color rgb="FFFF0000"/>
      <name val="Times New Roman"/>
      <family val="1"/>
    </font>
    <font>
      <b/>
      <sz val="11"/>
      <name val="Times New Roman"/>
      <family val="1"/>
      <charset val="186"/>
    </font>
    <font>
      <sz val="11"/>
      <color theme="1"/>
      <name val="Calibri"/>
      <family val="2"/>
      <scheme val="minor"/>
    </font>
    <font>
      <sz val="10"/>
      <name val="TimesLT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1.5"/>
      <name val="Calibri"/>
      <family val="2"/>
      <charset val="186"/>
    </font>
    <font>
      <b/>
      <sz val="11.5"/>
      <name val="Times New Roman"/>
      <family val="1"/>
      <charset val="186"/>
    </font>
    <font>
      <sz val="11.5"/>
      <name val="Times New Roman"/>
      <family val="1"/>
      <charset val="186"/>
    </font>
    <font>
      <u/>
      <sz val="11.5"/>
      <name val="Times New Roman"/>
      <family val="1"/>
      <charset val="186"/>
    </font>
    <font>
      <b/>
      <sz val="10"/>
      <name val="Arial"/>
      <family val="2"/>
      <charset val="186"/>
    </font>
    <font>
      <b/>
      <sz val="10"/>
      <name val="Times New Roman"/>
      <family val="1"/>
      <charset val="186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81FFD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34" fillId="0" borderId="0"/>
    <xf numFmtId="0" fontId="35" fillId="0" borderId="0"/>
    <xf numFmtId="164" fontId="35" fillId="0" borderId="0" applyFont="0" applyFill="0" applyBorder="0" applyAlignment="0" applyProtection="0"/>
    <xf numFmtId="0" fontId="36" fillId="0" borderId="0"/>
    <xf numFmtId="0" fontId="36" fillId="0" borderId="0"/>
    <xf numFmtId="0" fontId="2" fillId="0" borderId="0"/>
    <xf numFmtId="0" fontId="1" fillId="0" borderId="0"/>
  </cellStyleXfs>
  <cellXfs count="229">
    <xf numFmtId="0" fontId="0" fillId="0" borderId="0" xfId="0"/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49" fontId="4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1" fontId="4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 wrapText="1"/>
    </xf>
    <xf numFmtId="0" fontId="9" fillId="3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5" fillId="0" borderId="0" xfId="0" applyFont="1" applyAlignment="1">
      <alignment horizontal="right" wrapText="1"/>
    </xf>
    <xf numFmtId="0" fontId="8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/>
    </xf>
    <xf numFmtId="1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1" xfId="0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center"/>
    </xf>
    <xf numFmtId="0" fontId="8" fillId="0" borderId="0" xfId="0" applyFont="1"/>
    <xf numFmtId="0" fontId="4" fillId="2" borderId="0" xfId="0" applyFont="1" applyFill="1"/>
    <xf numFmtId="2" fontId="4" fillId="0" borderId="2" xfId="0" applyNumberFormat="1" applyFont="1" applyBorder="1" applyAlignment="1">
      <alignment horizontal="center" wrapText="1"/>
    </xf>
    <xf numFmtId="167" fontId="4" fillId="0" borderId="0" xfId="0" applyNumberFormat="1" applyFont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left" vertical="top" wrapText="1"/>
    </xf>
    <xf numFmtId="2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wrapText="1"/>
    </xf>
    <xf numFmtId="0" fontId="11" fillId="0" borderId="0" xfId="0" applyFont="1"/>
    <xf numFmtId="0" fontId="4" fillId="0" borderId="1" xfId="0" applyFont="1" applyBorder="1" applyAlignment="1">
      <alignment horizontal="right" wrapText="1"/>
    </xf>
    <xf numFmtId="2" fontId="4" fillId="4" borderId="1" xfId="0" applyNumberFormat="1" applyFont="1" applyFill="1" applyBorder="1" applyAlignment="1">
      <alignment horizontal="center"/>
    </xf>
    <xf numFmtId="0" fontId="5" fillId="0" borderId="0" xfId="0" applyFont="1"/>
    <xf numFmtId="0" fontId="4" fillId="4" borderId="1" xfId="0" applyFont="1" applyFill="1" applyBorder="1" applyAlignment="1">
      <alignment horizontal="center"/>
    </xf>
    <xf numFmtId="0" fontId="12" fillId="0" borderId="0" xfId="0" applyFont="1"/>
    <xf numFmtId="1" fontId="4" fillId="4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  <xf numFmtId="1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right" wrapText="1"/>
    </xf>
    <xf numFmtId="0" fontId="15" fillId="0" borderId="1" xfId="0" applyFont="1" applyBorder="1" applyAlignment="1">
      <alignment horizontal="center"/>
    </xf>
    <xf numFmtId="1" fontId="5" fillId="2" borderId="0" xfId="0" applyNumberFormat="1" applyFont="1" applyFill="1" applyAlignment="1">
      <alignment horizontal="right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8" fillId="0" borderId="1" xfId="0" applyFont="1" applyBorder="1" applyAlignment="1">
      <alignment wrapText="1"/>
    </xf>
    <xf numFmtId="0" fontId="8" fillId="0" borderId="0" xfId="0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15" fillId="0" borderId="0" xfId="0" applyFont="1"/>
    <xf numFmtId="2" fontId="15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1" fontId="9" fillId="0" borderId="0" xfId="0" applyNumberFormat="1" applyFont="1"/>
    <xf numFmtId="0" fontId="8" fillId="0" borderId="0" xfId="0" applyFont="1" applyAlignment="1">
      <alignment horizontal="left"/>
    </xf>
    <xf numFmtId="1" fontId="4" fillId="3" borderId="1" xfId="0" applyNumberFormat="1" applyFont="1" applyFill="1" applyBorder="1" applyAlignment="1">
      <alignment horizontal="center"/>
    </xf>
    <xf numFmtId="0" fontId="18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wrapText="1"/>
    </xf>
    <xf numFmtId="1" fontId="18" fillId="0" borderId="1" xfId="0" applyNumberFormat="1" applyFont="1" applyBorder="1" applyAlignment="1">
      <alignment horizontal="center" wrapText="1"/>
    </xf>
    <xf numFmtId="0" fontId="19" fillId="0" borderId="0" xfId="0" applyFont="1" applyAlignment="1">
      <alignment horizontal="right"/>
    </xf>
    <xf numFmtId="1" fontId="17" fillId="0" borderId="0" xfId="0" applyNumberFormat="1" applyFont="1" applyAlignment="1">
      <alignment horizontal="right" wrapText="1"/>
    </xf>
    <xf numFmtId="0" fontId="19" fillId="0" borderId="0" xfId="0" applyFont="1" applyAlignment="1">
      <alignment horizontal="right" wrapText="1"/>
    </xf>
    <xf numFmtId="0" fontId="18" fillId="0" borderId="0" xfId="0" applyFont="1"/>
    <xf numFmtId="0" fontId="18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/>
    </xf>
    <xf numFmtId="0" fontId="20" fillId="0" borderId="0" xfId="0" applyFont="1"/>
    <xf numFmtId="0" fontId="21" fillId="0" borderId="1" xfId="0" applyFont="1" applyBorder="1" applyAlignment="1">
      <alignment horizontal="center" vertical="center" wrapText="1"/>
    </xf>
    <xf numFmtId="1" fontId="8" fillId="0" borderId="0" xfId="0" applyNumberFormat="1" applyFont="1" applyAlignment="1">
      <alignment horizontal="right" vertical="center"/>
    </xf>
    <xf numFmtId="0" fontId="9" fillId="3" borderId="0" xfId="0" applyFont="1" applyFill="1"/>
    <xf numFmtId="0" fontId="9" fillId="5" borderId="0" xfId="0" applyFont="1" applyFill="1"/>
    <xf numFmtId="49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20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4" fillId="6" borderId="0" xfId="0" applyFont="1" applyFill="1"/>
    <xf numFmtId="0" fontId="4" fillId="7" borderId="0" xfId="0" applyFont="1" applyFill="1"/>
    <xf numFmtId="0" fontId="5" fillId="7" borderId="0" xfId="0" applyFont="1" applyFill="1"/>
    <xf numFmtId="0" fontId="9" fillId="7" borderId="0" xfId="0" applyFont="1" applyFill="1" applyAlignment="1">
      <alignment horizontal="center"/>
    </xf>
    <xf numFmtId="0" fontId="8" fillId="7" borderId="0" xfId="0" applyFont="1" applyFill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8" fillId="0" borderId="1" xfId="0" applyFont="1" applyBorder="1" applyAlignment="1">
      <alignment horizontal="right" wrapText="1"/>
    </xf>
    <xf numFmtId="0" fontId="8" fillId="0" borderId="1" xfId="0" applyFont="1" applyBorder="1" applyAlignment="1">
      <alignment horizontal="center"/>
    </xf>
    <xf numFmtId="0" fontId="8" fillId="0" borderId="3" xfId="0" applyFont="1" applyBorder="1"/>
    <xf numFmtId="0" fontId="8" fillId="0" borderId="1" xfId="0" applyFont="1" applyBorder="1"/>
    <xf numFmtId="2" fontId="8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right" wrapText="1"/>
    </xf>
    <xf numFmtId="0" fontId="8" fillId="2" borderId="0" xfId="0" applyFont="1" applyFill="1"/>
    <xf numFmtId="0" fontId="8" fillId="2" borderId="3" xfId="0" applyFont="1" applyFill="1" applyBorder="1"/>
    <xf numFmtId="0" fontId="5" fillId="2" borderId="0" xfId="0" applyFont="1" applyFill="1"/>
    <xf numFmtId="0" fontId="4" fillId="8" borderId="0" xfId="0" applyFont="1" applyFill="1"/>
    <xf numFmtId="0" fontId="19" fillId="0" borderId="0" xfId="0" applyFont="1" applyAlignment="1">
      <alignment horizontal="right" vertical="center" wrapText="1"/>
    </xf>
    <xf numFmtId="0" fontId="18" fillId="0" borderId="0" xfId="0" applyFont="1" applyAlignment="1">
      <alignment horizontal="center" vertical="center" wrapText="1"/>
    </xf>
    <xf numFmtId="0" fontId="22" fillId="8" borderId="0" xfId="0" applyFont="1" applyFill="1"/>
    <xf numFmtId="1" fontId="18" fillId="0" borderId="1" xfId="0" applyNumberFormat="1" applyFont="1" applyBorder="1" applyAlignment="1">
      <alignment horizontal="center" vertical="top" wrapText="1"/>
    </xf>
    <xf numFmtId="2" fontId="18" fillId="0" borderId="0" xfId="0" applyNumberFormat="1" applyFont="1" applyAlignment="1">
      <alignment horizontal="center" vertical="center" wrapText="1"/>
    </xf>
    <xf numFmtId="0" fontId="22" fillId="2" borderId="0" xfId="0" applyFont="1" applyFill="1"/>
    <xf numFmtId="0" fontId="18" fillId="0" borderId="5" xfId="0" applyFont="1" applyBorder="1" applyAlignment="1">
      <alignment horizontal="center" vertical="center" wrapText="1"/>
    </xf>
    <xf numFmtId="0" fontId="22" fillId="0" borderId="0" xfId="0" applyFont="1"/>
    <xf numFmtId="0" fontId="18" fillId="0" borderId="1" xfId="0" applyFont="1" applyBorder="1" applyAlignment="1">
      <alignment horizontal="center" vertical="top"/>
    </xf>
    <xf numFmtId="0" fontId="18" fillId="0" borderId="1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7" borderId="0" xfId="0" applyFont="1" applyFill="1"/>
    <xf numFmtId="1" fontId="23" fillId="0" borderId="1" xfId="0" applyNumberFormat="1" applyFont="1" applyBorder="1" applyAlignment="1">
      <alignment horizontal="center" wrapText="1"/>
    </xf>
    <xf numFmtId="0" fontId="23" fillId="0" borderId="1" xfId="0" applyFont="1" applyBorder="1" applyAlignment="1">
      <alignment horizontal="center" vertical="top" wrapText="1"/>
    </xf>
    <xf numFmtId="0" fontId="4" fillId="9" borderId="0" xfId="0" applyFont="1" applyFill="1"/>
    <xf numFmtId="0" fontId="4" fillId="9" borderId="0" xfId="0" applyFont="1" applyFill="1" applyAlignment="1">
      <alignment horizontal="center" vertical="center" wrapText="1"/>
    </xf>
    <xf numFmtId="0" fontId="4" fillId="10" borderId="0" xfId="0" applyFont="1" applyFill="1" applyAlignment="1">
      <alignment horizontal="center" vertical="center" wrapText="1"/>
    </xf>
    <xf numFmtId="0" fontId="4" fillId="11" borderId="0" xfId="0" applyFont="1" applyFill="1" applyAlignment="1">
      <alignment horizontal="center" vertical="center" wrapText="1"/>
    </xf>
    <xf numFmtId="0" fontId="4" fillId="11" borderId="0" xfId="0" applyFont="1" applyFill="1"/>
    <xf numFmtId="0" fontId="4" fillId="12" borderId="0" xfId="0" applyFont="1" applyFill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1" fontId="4" fillId="3" borderId="0" xfId="0" applyNumberFormat="1" applyFont="1" applyFill="1" applyAlignment="1">
      <alignment horizontal="center"/>
    </xf>
    <xf numFmtId="0" fontId="24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left" wrapText="1"/>
    </xf>
    <xf numFmtId="0" fontId="26" fillId="0" borderId="1" xfId="0" applyFont="1" applyBorder="1" applyAlignment="1">
      <alignment horizontal="center" wrapText="1"/>
    </xf>
    <xf numFmtId="0" fontId="27" fillId="0" borderId="0" xfId="0" applyFont="1" applyAlignment="1">
      <alignment horizontal="right"/>
    </xf>
    <xf numFmtId="0" fontId="27" fillId="0" borderId="0" xfId="0" applyFont="1" applyAlignment="1">
      <alignment horizontal="right" wrapText="1"/>
    </xf>
    <xf numFmtId="0" fontId="26" fillId="0" borderId="0" xfId="0" applyFont="1"/>
    <xf numFmtId="2" fontId="26" fillId="0" borderId="1" xfId="0" applyNumberFormat="1" applyFont="1" applyBorder="1" applyAlignment="1">
      <alignment horizontal="right"/>
    </xf>
    <xf numFmtId="49" fontId="26" fillId="0" borderId="3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1" fontId="26" fillId="0" borderId="1" xfId="0" applyNumberFormat="1" applyFont="1" applyBorder="1" applyAlignment="1">
      <alignment horizontal="center" wrapText="1"/>
    </xf>
    <xf numFmtId="0" fontId="26" fillId="0" borderId="3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1" fontId="20" fillId="0" borderId="0" xfId="0" applyNumberFormat="1" applyFont="1"/>
    <xf numFmtId="0" fontId="28" fillId="0" borderId="0" xfId="0" applyFont="1" applyAlignment="1">
      <alignment horizontal="left"/>
    </xf>
    <xf numFmtId="0" fontId="18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0" fillId="0" borderId="0" xfId="0" applyFont="1"/>
    <xf numFmtId="0" fontId="16" fillId="0" borderId="1" xfId="0" applyFont="1" applyBorder="1"/>
    <xf numFmtId="0" fontId="7" fillId="0" borderId="1" xfId="0" applyFont="1" applyBorder="1"/>
    <xf numFmtId="0" fontId="25" fillId="0" borderId="1" xfId="0" applyFont="1" applyBorder="1"/>
    <xf numFmtId="0" fontId="24" fillId="0" borderId="1" xfId="0" applyFont="1" applyBorder="1"/>
    <xf numFmtId="0" fontId="26" fillId="8" borderId="1" xfId="0" applyFont="1" applyFill="1" applyBorder="1" applyAlignment="1">
      <alignment horizontal="center"/>
    </xf>
    <xf numFmtId="1" fontId="26" fillId="8" borderId="1" xfId="0" applyNumberFormat="1" applyFont="1" applyFill="1" applyBorder="1" applyAlignment="1">
      <alignment horizontal="center"/>
    </xf>
    <xf numFmtId="0" fontId="16" fillId="0" borderId="0" xfId="0" applyFont="1"/>
    <xf numFmtId="0" fontId="18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left" vertical="top" wrapText="1"/>
    </xf>
    <xf numFmtId="0" fontId="29" fillId="0" borderId="1" xfId="0" applyFont="1" applyBorder="1" applyAlignment="1">
      <alignment horizontal="center" vertical="top"/>
    </xf>
    <xf numFmtId="0" fontId="29" fillId="0" borderId="1" xfId="0" applyFont="1" applyBorder="1" applyAlignment="1">
      <alignment horizontal="left" wrapText="1"/>
    </xf>
    <xf numFmtId="49" fontId="29" fillId="0" borderId="1" xfId="0" applyNumberFormat="1" applyFont="1" applyBorder="1" applyAlignment="1">
      <alignment horizontal="center"/>
    </xf>
    <xf numFmtId="49" fontId="30" fillId="0" borderId="1" xfId="0" applyNumberFormat="1" applyFont="1" applyBorder="1" applyAlignment="1">
      <alignment horizontal="center"/>
    </xf>
    <xf numFmtId="0" fontId="29" fillId="0" borderId="1" xfId="0" applyFont="1" applyBorder="1" applyAlignment="1">
      <alignment horizontal="center" vertical="top" wrapText="1"/>
    </xf>
    <xf numFmtId="0" fontId="29" fillId="0" borderId="1" xfId="0" applyFont="1" applyBorder="1" applyAlignment="1">
      <alignment horizontal="center" wrapText="1"/>
    </xf>
    <xf numFmtId="1" fontId="29" fillId="0" borderId="1" xfId="0" applyNumberFormat="1" applyFont="1" applyBorder="1" applyAlignment="1">
      <alignment horizontal="center"/>
    </xf>
    <xf numFmtId="1" fontId="29" fillId="0" borderId="1" xfId="0" applyNumberFormat="1" applyFont="1" applyBorder="1" applyAlignment="1">
      <alignment horizont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/>
    </xf>
    <xf numFmtId="0" fontId="29" fillId="0" borderId="2" xfId="0" applyFont="1" applyBorder="1" applyAlignment="1">
      <alignment horizontal="center" vertical="top"/>
    </xf>
    <xf numFmtId="0" fontId="29" fillId="0" borderId="1" xfId="0" applyFont="1" applyBorder="1" applyAlignment="1">
      <alignment vertical="center" wrapText="1"/>
    </xf>
    <xf numFmtId="0" fontId="29" fillId="0" borderId="3" xfId="0" applyFont="1" applyBorder="1" applyAlignment="1">
      <alignment horizontal="center"/>
    </xf>
    <xf numFmtId="49" fontId="29" fillId="0" borderId="3" xfId="0" applyNumberFormat="1" applyFont="1" applyBorder="1" applyAlignment="1">
      <alignment horizontal="center"/>
    </xf>
    <xf numFmtId="0" fontId="29" fillId="0" borderId="4" xfId="0" applyFont="1" applyBorder="1" applyAlignment="1">
      <alignment horizontal="left" wrapText="1"/>
    </xf>
    <xf numFmtId="0" fontId="29" fillId="0" borderId="1" xfId="0" applyFont="1" applyBorder="1" applyAlignment="1">
      <alignment horizontal="left" vertical="top" wrapText="1"/>
    </xf>
    <xf numFmtId="49" fontId="29" fillId="0" borderId="1" xfId="0" applyNumberFormat="1" applyFont="1" applyBorder="1" applyAlignment="1">
      <alignment horizontal="center" wrapText="1"/>
    </xf>
    <xf numFmtId="2" fontId="31" fillId="0" borderId="1" xfId="0" applyNumberFormat="1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29" fillId="0" borderId="1" xfId="0" applyFont="1" applyBorder="1" applyAlignment="1">
      <alignment vertical="top" wrapText="1"/>
    </xf>
    <xf numFmtId="49" fontId="31" fillId="0" borderId="1" xfId="0" applyNumberFormat="1" applyFont="1" applyBorder="1" applyAlignment="1">
      <alignment horizontal="center"/>
    </xf>
    <xf numFmtId="2" fontId="29" fillId="0" borderId="1" xfId="0" applyNumberFormat="1" applyFont="1" applyBorder="1" applyAlignment="1">
      <alignment horizontal="right"/>
    </xf>
    <xf numFmtId="0" fontId="38" fillId="0" borderId="0" xfId="0" applyFont="1" applyAlignment="1">
      <alignment horizontal="center"/>
    </xf>
    <xf numFmtId="0" fontId="37" fillId="0" borderId="0" xfId="0" applyFont="1" applyAlignment="1">
      <alignment horizontal="justify"/>
    </xf>
    <xf numFmtId="4" fontId="0" fillId="0" borderId="0" xfId="0" applyNumberFormat="1" applyAlignment="1">
      <alignment horizontal="center"/>
    </xf>
    <xf numFmtId="0" fontId="40" fillId="0" borderId="0" xfId="0" applyFont="1" applyAlignment="1">
      <alignment horizontal="left" vertical="top" wrapText="1"/>
    </xf>
    <xf numFmtId="0" fontId="40" fillId="0" borderId="1" xfId="0" applyFont="1" applyBorder="1" applyAlignment="1">
      <alignment vertical="top" wrapText="1"/>
    </xf>
    <xf numFmtId="4" fontId="0" fillId="0" borderId="1" xfId="0" applyNumberFormat="1" applyBorder="1" applyAlignment="1">
      <alignment horizontal="center" vertical="top"/>
    </xf>
    <xf numFmtId="0" fontId="40" fillId="0" borderId="1" xfId="0" applyFont="1" applyBorder="1" applyAlignment="1">
      <alignment horizontal="center" vertical="top" wrapText="1"/>
    </xf>
    <xf numFmtId="4" fontId="40" fillId="0" borderId="1" xfId="0" applyNumberFormat="1" applyFont="1" applyBorder="1" applyAlignment="1">
      <alignment horizontal="center" vertical="top" wrapText="1"/>
    </xf>
    <xf numFmtId="0" fontId="40" fillId="0" borderId="11" xfId="0" applyFont="1" applyBorder="1" applyAlignment="1">
      <alignment vertical="top" wrapText="1"/>
    </xf>
    <xf numFmtId="4" fontId="33" fillId="0" borderId="1" xfId="0" applyNumberFormat="1" applyFont="1" applyBorder="1" applyAlignment="1">
      <alignment horizontal="center" vertical="top" wrapText="1"/>
    </xf>
    <xf numFmtId="4" fontId="33" fillId="0" borderId="11" xfId="0" applyNumberFormat="1" applyFont="1" applyBorder="1" applyAlignment="1">
      <alignment horizontal="center" vertical="top" wrapText="1"/>
    </xf>
    <xf numFmtId="0" fontId="41" fillId="0" borderId="0" xfId="0" applyFont="1" applyAlignment="1">
      <alignment horizontal="left" vertical="top" wrapText="1"/>
    </xf>
    <xf numFmtId="0" fontId="40" fillId="0" borderId="9" xfId="0" applyFont="1" applyBorder="1" applyAlignment="1">
      <alignment horizontal="center" vertical="top" wrapText="1"/>
    </xf>
    <xf numFmtId="0" fontId="40" fillId="0" borderId="10" xfId="0" applyFont="1" applyBorder="1" applyAlignment="1">
      <alignment vertical="top" wrapText="1"/>
    </xf>
    <xf numFmtId="0" fontId="39" fillId="0" borderId="0" xfId="0" applyFont="1"/>
    <xf numFmtId="0" fontId="42" fillId="0" borderId="1" xfId="0" applyFont="1" applyBorder="1" applyAlignment="1">
      <alignment horizontal="center"/>
    </xf>
    <xf numFmtId="4" fontId="43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7" fillId="0" borderId="0" xfId="0" applyFont="1" applyAlignment="1">
      <alignment horizontal="right" vertical="top" wrapText="1"/>
    </xf>
    <xf numFmtId="4" fontId="0" fillId="13" borderId="1" xfId="0" applyNumberFormat="1" applyFill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40" fillId="0" borderId="9" xfId="0" applyFont="1" applyBorder="1" applyAlignment="1">
      <alignment horizontal="center" vertical="top" wrapText="1"/>
    </xf>
    <xf numFmtId="0" fontId="40" fillId="0" borderId="1" xfId="0" applyFont="1" applyBorder="1" applyAlignment="1">
      <alignment horizontal="center" vertical="top" wrapText="1"/>
    </xf>
    <xf numFmtId="4" fontId="40" fillId="0" borderId="1" xfId="0" applyNumberFormat="1" applyFont="1" applyBorder="1" applyAlignment="1">
      <alignment horizontal="center" vertical="top" wrapText="1"/>
    </xf>
    <xf numFmtId="0" fontId="39" fillId="0" borderId="0" xfId="0" applyFont="1" applyAlignment="1">
      <alignment horizontal="center"/>
    </xf>
    <xf numFmtId="0" fontId="39" fillId="0" borderId="7" xfId="0" applyFont="1" applyBorder="1" applyAlignment="1">
      <alignment horizontal="center" wrapText="1"/>
    </xf>
    <xf numFmtId="0" fontId="39" fillId="0" borderId="9" xfId="0" applyFont="1" applyBorder="1" applyAlignment="1">
      <alignment horizontal="center" wrapText="1"/>
    </xf>
    <xf numFmtId="0" fontId="39" fillId="0" borderId="8" xfId="0" applyFont="1" applyBorder="1" applyAlignment="1">
      <alignment horizontal="center" wrapText="1"/>
    </xf>
    <xf numFmtId="0" fontId="39" fillId="0" borderId="1" xfId="0" applyFont="1" applyBorder="1" applyAlignment="1">
      <alignment horizontal="center" wrapText="1"/>
    </xf>
    <xf numFmtId="4" fontId="39" fillId="0" borderId="8" xfId="0" applyNumberFormat="1" applyFont="1" applyBorder="1" applyAlignment="1">
      <alignment horizontal="center" wrapText="1"/>
    </xf>
    <xf numFmtId="4" fontId="39" fillId="0" borderId="1" xfId="0" applyNumberFormat="1" applyFont="1" applyBorder="1" applyAlignment="1">
      <alignment horizontal="center" wrapText="1"/>
    </xf>
    <xf numFmtId="0" fontId="42" fillId="0" borderId="8" xfId="0" applyFont="1" applyBorder="1" applyAlignment="1">
      <alignment horizontal="center"/>
    </xf>
    <xf numFmtId="4" fontId="40" fillId="13" borderId="1" xfId="0" applyNumberFormat="1" applyFont="1" applyFill="1" applyBorder="1" applyAlignment="1">
      <alignment horizontal="center" vertical="top" wrapText="1"/>
    </xf>
    <xf numFmtId="4" fontId="0" fillId="13" borderId="6" xfId="0" applyNumberFormat="1" applyFill="1" applyBorder="1" applyAlignment="1">
      <alignment horizontal="center" vertical="top"/>
    </xf>
    <xf numFmtId="4" fontId="0" fillId="13" borderId="4" xfId="0" applyNumberFormat="1" applyFill="1" applyBorder="1" applyAlignment="1">
      <alignment horizontal="center" vertical="top"/>
    </xf>
    <xf numFmtId="0" fontId="33" fillId="0" borderId="0" xfId="0" applyFont="1" applyAlignment="1">
      <alignment horizontal="center"/>
    </xf>
    <xf numFmtId="0" fontId="40" fillId="0" borderId="1" xfId="0" applyFont="1" applyBorder="1" applyAlignment="1">
      <alignment horizontal="right" vertical="top" wrapText="1"/>
    </xf>
    <xf numFmtId="0" fontId="40" fillId="0" borderId="11" xfId="0" applyFont="1" applyBorder="1" applyAlignment="1">
      <alignment horizontal="right" vertical="top" wrapText="1"/>
    </xf>
    <xf numFmtId="0" fontId="39" fillId="0" borderId="0" xfId="0" applyFont="1" applyAlignment="1">
      <alignment horizontal="left" wrapText="1"/>
    </xf>
    <xf numFmtId="0" fontId="40" fillId="0" borderId="0" xfId="0" applyFont="1" applyAlignment="1">
      <alignment horizontal="left" wrapText="1"/>
    </xf>
    <xf numFmtId="4" fontId="33" fillId="0" borderId="1" xfId="0" applyNumberFormat="1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4" fontId="33" fillId="0" borderId="1" xfId="0" applyNumberFormat="1" applyFont="1" applyBorder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4" fontId="33" fillId="0" borderId="11" xfId="0" applyNumberFormat="1" applyFont="1" applyBorder="1" applyAlignment="1">
      <alignment horizontal="center" vertical="top" wrapText="1"/>
    </xf>
  </cellXfs>
  <cellStyles count="8">
    <cellStyle name="Comma 2" xfId="3" xr:uid="{00000000-0005-0000-0000-000000000000}"/>
    <cellStyle name="Įprastas" xfId="0" builtinId="0"/>
    <cellStyle name="Įprastas 2" xfId="4" xr:uid="{00000000-0005-0000-0000-000001000000}"/>
    <cellStyle name="Įprastas 3" xfId="5" xr:uid="{00000000-0005-0000-0000-000002000000}"/>
    <cellStyle name="Normal 2" xfId="1" xr:uid="{00000000-0005-0000-0000-000004000000}"/>
    <cellStyle name="Normal 2 2" xfId="2" xr:uid="{00000000-0005-0000-0000-000005000000}"/>
    <cellStyle name="Normal 3" xfId="6" xr:uid="{00000000-0005-0000-0000-000006000000}"/>
    <cellStyle name="Normal 3 2" xfId="7" xr:uid="{AC7AE62D-0762-4188-A98A-68AC12AFB376}"/>
  </cellStyles>
  <dxfs count="0"/>
  <tableStyles count="0" defaultTableStyle="TableStyleMedium2" defaultPivotStyle="PivotStyleLight16"/>
  <colors>
    <mruColors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673100</xdr:colOff>
      <xdr:row>130</xdr:row>
      <xdr:rowOff>69850</xdr:rowOff>
    </xdr:from>
    <xdr:to>
      <xdr:col>8</xdr:col>
      <xdr:colOff>1314450</xdr:colOff>
      <xdr:row>130</xdr:row>
      <xdr:rowOff>76200</xdr:rowOff>
    </xdr:to>
    <xdr:sp macro="" textlink="">
      <xdr:nvSpPr>
        <xdr:cNvPr id="144" name="Freeform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 bwMode="auto">
        <a:xfrm>
          <a:off x="6343650" y="14414500"/>
          <a:ext cx="0" cy="6350"/>
        </a:xfrm>
        <a:custGeom>
          <a:avLst/>
          <a:gdLst>
            <a:gd name="connsiteX0" fmla="*/ 0 w 641350"/>
            <a:gd name="connsiteY0" fmla="*/ 6350 h 6350"/>
            <a:gd name="connsiteX1" fmla="*/ 641350 w 641350"/>
            <a:gd name="connsiteY1" fmla="*/ 0 h 63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41350" h="6350">
              <a:moveTo>
                <a:pt x="0" y="6350"/>
              </a:moveTo>
              <a:lnTo>
                <a:pt x="641350" y="0"/>
              </a:lnTo>
            </a:path>
          </a:pathLst>
        </a:custGeom>
        <a:noFill/>
        <a:ln w="381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lt-LT" sz="1100"/>
        </a:p>
      </xdr:txBody>
    </xdr:sp>
    <xdr:clientData/>
  </xdr:twoCellAnchor>
  <xdr:twoCellAnchor>
    <xdr:from>
      <xdr:col>8</xdr:col>
      <xdr:colOff>679450</xdr:colOff>
      <xdr:row>130</xdr:row>
      <xdr:rowOff>146050</xdr:rowOff>
    </xdr:from>
    <xdr:to>
      <xdr:col>8</xdr:col>
      <xdr:colOff>1320800</xdr:colOff>
      <xdr:row>130</xdr:row>
      <xdr:rowOff>152400</xdr:rowOff>
    </xdr:to>
    <xdr:sp macro="" textlink="">
      <xdr:nvSpPr>
        <xdr:cNvPr id="145" name="Freeform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 bwMode="auto">
        <a:xfrm>
          <a:off x="6343650" y="14490700"/>
          <a:ext cx="0" cy="6350"/>
        </a:xfrm>
        <a:custGeom>
          <a:avLst/>
          <a:gdLst>
            <a:gd name="connsiteX0" fmla="*/ 0 w 641350"/>
            <a:gd name="connsiteY0" fmla="*/ 6350 h 6350"/>
            <a:gd name="connsiteX1" fmla="*/ 641350 w 641350"/>
            <a:gd name="connsiteY1" fmla="*/ 0 h 63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41350" h="6350">
              <a:moveTo>
                <a:pt x="0" y="6350"/>
              </a:moveTo>
              <a:lnTo>
                <a:pt x="641350" y="0"/>
              </a:lnTo>
            </a:path>
          </a:pathLst>
        </a:custGeom>
        <a:noFill/>
        <a:ln w="38100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lt-LT" sz="1100"/>
        </a:p>
      </xdr:txBody>
    </xdr:sp>
    <xdr:clientData/>
  </xdr:twoCellAnchor>
  <xdr:twoCellAnchor>
    <xdr:from>
      <xdr:col>9</xdr:col>
      <xdr:colOff>301624</xdr:colOff>
      <xdr:row>133</xdr:row>
      <xdr:rowOff>7938</xdr:rowOff>
    </xdr:from>
    <xdr:to>
      <xdr:col>10</xdr:col>
      <xdr:colOff>23811</xdr:colOff>
      <xdr:row>142</xdr:row>
      <xdr:rowOff>190500</xdr:rowOff>
    </xdr:to>
    <xdr:sp macro="" textlink="">
      <xdr:nvSpPr>
        <xdr:cNvPr id="146" name="Right Brac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 bwMode="auto">
        <a:xfrm>
          <a:off x="6343650" y="14952663"/>
          <a:ext cx="0" cy="1982787"/>
        </a:xfrm>
        <a:prstGeom prst="righ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lt-LT" sz="1100"/>
        </a:p>
      </xdr:txBody>
    </xdr:sp>
    <xdr:clientData/>
  </xdr:twoCellAnchor>
  <xdr:twoCellAnchor>
    <xdr:from>
      <xdr:col>1</xdr:col>
      <xdr:colOff>2302669</xdr:colOff>
      <xdr:row>346</xdr:row>
      <xdr:rowOff>66683</xdr:rowOff>
    </xdr:from>
    <xdr:to>
      <xdr:col>4</xdr:col>
      <xdr:colOff>667445</xdr:colOff>
      <xdr:row>349</xdr:row>
      <xdr:rowOff>16973</xdr:rowOff>
    </xdr:to>
    <xdr:grpSp>
      <xdr:nvGrpSpPr>
        <xdr:cNvPr id="187" name="Group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GrpSpPr/>
      </xdr:nvGrpSpPr>
      <xdr:grpSpPr>
        <a:xfrm>
          <a:off x="2666084" y="21150637"/>
          <a:ext cx="3769115" cy="460244"/>
          <a:chOff x="2651305" y="20105690"/>
          <a:chExt cx="3625507" cy="444531"/>
        </a:xfrm>
      </xdr:grpSpPr>
      <xdr:grpSp>
        <xdr:nvGrpSpPr>
          <xdr:cNvPr id="188" name="Group 187">
            <a:extLst>
              <a:ext uri="{FF2B5EF4-FFF2-40B4-BE49-F238E27FC236}">
                <a16:creationId xmlns:a16="http://schemas.microsoft.com/office/drawing/2014/main" id="{00000000-0008-0000-0000-0000BC000000}"/>
              </a:ext>
            </a:extLst>
          </xdr:cNvPr>
          <xdr:cNvGrpSpPr/>
        </xdr:nvGrpSpPr>
        <xdr:grpSpPr>
          <a:xfrm>
            <a:off x="2651305" y="20105690"/>
            <a:ext cx="3625507" cy="444531"/>
            <a:chOff x="7859472" y="9728706"/>
            <a:chExt cx="3400541" cy="448883"/>
          </a:xfrm>
        </xdr:grpSpPr>
        <xdr:grpSp>
          <xdr:nvGrpSpPr>
            <xdr:cNvPr id="190" name="Group 189">
              <a:extLst>
                <a:ext uri="{FF2B5EF4-FFF2-40B4-BE49-F238E27FC236}">
                  <a16:creationId xmlns:a16="http://schemas.microsoft.com/office/drawing/2014/main" id="{00000000-0008-0000-0000-0000BE000000}"/>
                </a:ext>
              </a:extLst>
            </xdr:cNvPr>
            <xdr:cNvGrpSpPr/>
          </xdr:nvGrpSpPr>
          <xdr:grpSpPr>
            <a:xfrm>
              <a:off x="7878205" y="9728706"/>
              <a:ext cx="3381808" cy="448883"/>
              <a:chOff x="7878205" y="9728706"/>
              <a:chExt cx="3381808" cy="448883"/>
            </a:xfrm>
          </xdr:grpSpPr>
          <xdr:grpSp>
            <xdr:nvGrpSpPr>
              <xdr:cNvPr id="192" name="Group 191">
                <a:extLst>
                  <a:ext uri="{FF2B5EF4-FFF2-40B4-BE49-F238E27FC236}">
                    <a16:creationId xmlns:a16="http://schemas.microsoft.com/office/drawing/2014/main" id="{00000000-0008-0000-0000-0000C0000000}"/>
                  </a:ext>
                </a:extLst>
              </xdr:cNvPr>
              <xdr:cNvGrpSpPr/>
            </xdr:nvGrpSpPr>
            <xdr:grpSpPr>
              <a:xfrm>
                <a:off x="7878205" y="9756530"/>
                <a:ext cx="3381808" cy="361951"/>
                <a:chOff x="7878205" y="9756530"/>
                <a:chExt cx="3381808" cy="361951"/>
              </a:xfrm>
            </xdr:grpSpPr>
            <xdr:grpSp>
              <xdr:nvGrpSpPr>
                <xdr:cNvPr id="199" name="Group 198">
                  <a:extLst>
                    <a:ext uri="{FF2B5EF4-FFF2-40B4-BE49-F238E27FC236}">
                      <a16:creationId xmlns:a16="http://schemas.microsoft.com/office/drawing/2014/main" id="{00000000-0008-0000-0000-0000C7000000}"/>
                    </a:ext>
                  </a:extLst>
                </xdr:cNvPr>
                <xdr:cNvGrpSpPr/>
              </xdr:nvGrpSpPr>
              <xdr:grpSpPr>
                <a:xfrm>
                  <a:off x="7878205" y="9757997"/>
                  <a:ext cx="3381808" cy="359018"/>
                  <a:chOff x="7878205" y="9757997"/>
                  <a:chExt cx="3381808" cy="359018"/>
                </a:xfrm>
              </xdr:grpSpPr>
              <xdr:sp macro="" textlink="">
                <xdr:nvSpPr>
                  <xdr:cNvPr id="202" name="Rectangle 201">
                    <a:extLst>
                      <a:ext uri="{FF2B5EF4-FFF2-40B4-BE49-F238E27FC236}">
                        <a16:creationId xmlns:a16="http://schemas.microsoft.com/office/drawing/2014/main" id="{00000000-0008-0000-0000-0000CA000000}"/>
                      </a:ext>
                    </a:extLst>
                  </xdr:cNvPr>
                  <xdr:cNvSpPr/>
                </xdr:nvSpPr>
                <xdr:spPr>
                  <a:xfrm>
                    <a:off x="7878205" y="9759462"/>
                    <a:ext cx="1749371" cy="357553"/>
                  </a:xfrm>
                  <a:prstGeom prst="rect">
                    <a:avLst/>
                  </a:prstGeom>
                  <a:noFill/>
                  <a:ln w="3175">
                    <a:solidFill>
                      <a:sysClr val="windowText" lastClr="000000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lt-LT" sz="1000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xdr:txBody>
              </xdr:sp>
              <xdr:sp macro="" textlink="">
                <xdr:nvSpPr>
                  <xdr:cNvPr id="203" name="Rectangle 202">
                    <a:extLst>
                      <a:ext uri="{FF2B5EF4-FFF2-40B4-BE49-F238E27FC236}">
                        <a16:creationId xmlns:a16="http://schemas.microsoft.com/office/drawing/2014/main" id="{00000000-0008-0000-0000-0000CB000000}"/>
                      </a:ext>
                    </a:extLst>
                  </xdr:cNvPr>
                  <xdr:cNvSpPr/>
                </xdr:nvSpPr>
                <xdr:spPr>
                  <a:xfrm>
                    <a:off x="9648090" y="9757997"/>
                    <a:ext cx="1611923" cy="357553"/>
                  </a:xfrm>
                  <a:prstGeom prst="rect">
                    <a:avLst/>
                  </a:prstGeom>
                  <a:noFill/>
                  <a:ln w="3175">
                    <a:solidFill>
                      <a:sysClr val="windowText" lastClr="000000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lang="lt-LT" sz="1000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xdr:txBody>
              </xdr:sp>
            </xdr:grpSp>
            <xdr:sp macro="" textlink="">
              <xdr:nvSpPr>
                <xdr:cNvPr id="200" name="Freeform 199">
                  <a:extLst>
                    <a:ext uri="{FF2B5EF4-FFF2-40B4-BE49-F238E27FC236}">
                      <a16:creationId xmlns:a16="http://schemas.microsoft.com/office/drawing/2014/main" id="{00000000-0008-0000-0000-0000C8000000}"/>
                    </a:ext>
                  </a:extLst>
                </xdr:cNvPr>
                <xdr:cNvSpPr/>
              </xdr:nvSpPr>
              <xdr:spPr>
                <a:xfrm>
                  <a:off x="10748596" y="9766788"/>
                  <a:ext cx="0" cy="351693"/>
                </a:xfrm>
                <a:custGeom>
                  <a:avLst/>
                  <a:gdLst>
                    <a:gd name="connsiteX0" fmla="*/ 0 w 0"/>
                    <a:gd name="connsiteY0" fmla="*/ 0 h 351693"/>
                    <a:gd name="connsiteX1" fmla="*/ 0 w 0"/>
                    <a:gd name="connsiteY1" fmla="*/ 351693 h 351693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</a:cxnLst>
                  <a:rect l="l" t="t" r="r" b="b"/>
                  <a:pathLst>
                    <a:path h="351693">
                      <a:moveTo>
                        <a:pt x="0" y="0"/>
                      </a:moveTo>
                      <a:lnTo>
                        <a:pt x="0" y="351693"/>
                      </a:lnTo>
                    </a:path>
                  </a:pathLst>
                </a:custGeom>
                <a:noFill/>
                <a:ln w="3175">
                  <a:solidFill>
                    <a:sysClr val="windowText" lastClr="00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lt-LT" sz="1000">
                    <a:latin typeface="Times New Roman" panose="02020603050405020304" pitchFamily="18" charset="0"/>
                    <a:cs typeface="Times New Roman" panose="02020603050405020304" pitchFamily="18" charset="0"/>
                  </a:endParaRPr>
                </a:p>
              </xdr:txBody>
            </xdr:sp>
            <xdr:sp macro="" textlink="">
              <xdr:nvSpPr>
                <xdr:cNvPr id="201" name="Freeform 200">
                  <a:extLst>
                    <a:ext uri="{FF2B5EF4-FFF2-40B4-BE49-F238E27FC236}">
                      <a16:creationId xmlns:a16="http://schemas.microsoft.com/office/drawing/2014/main" id="{00000000-0008-0000-0000-0000C9000000}"/>
                    </a:ext>
                  </a:extLst>
                </xdr:cNvPr>
                <xdr:cNvSpPr/>
              </xdr:nvSpPr>
              <xdr:spPr>
                <a:xfrm>
                  <a:off x="10196146" y="9756530"/>
                  <a:ext cx="0" cy="351693"/>
                </a:xfrm>
                <a:custGeom>
                  <a:avLst/>
                  <a:gdLst>
                    <a:gd name="connsiteX0" fmla="*/ 0 w 0"/>
                    <a:gd name="connsiteY0" fmla="*/ 0 h 351693"/>
                    <a:gd name="connsiteX1" fmla="*/ 0 w 0"/>
                    <a:gd name="connsiteY1" fmla="*/ 351693 h 351693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</a:cxnLst>
                  <a:rect l="l" t="t" r="r" b="b"/>
                  <a:pathLst>
                    <a:path h="351693">
                      <a:moveTo>
                        <a:pt x="0" y="0"/>
                      </a:moveTo>
                      <a:lnTo>
                        <a:pt x="0" y="351693"/>
                      </a:lnTo>
                    </a:path>
                  </a:pathLst>
                </a:custGeom>
                <a:noFill/>
                <a:ln w="3175">
                  <a:solidFill>
                    <a:sysClr val="windowText" lastClr="00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lt-LT" sz="1000">
                    <a:latin typeface="Times New Roman" panose="02020603050405020304" pitchFamily="18" charset="0"/>
                    <a:cs typeface="Times New Roman" panose="02020603050405020304" pitchFamily="18" charset="0"/>
                  </a:endParaRPr>
                </a:p>
              </xdr:txBody>
            </xdr:sp>
          </xdr:grpSp>
          <xdr:sp macro="" textlink="">
            <xdr:nvSpPr>
              <xdr:cNvPr id="193" name="TextBox 192">
                <a:extLst>
                  <a:ext uri="{FF2B5EF4-FFF2-40B4-BE49-F238E27FC236}">
                    <a16:creationId xmlns:a16="http://schemas.microsoft.com/office/drawing/2014/main" id="{00000000-0008-0000-0000-0000C1000000}"/>
                  </a:ext>
                </a:extLst>
              </xdr:cNvPr>
              <xdr:cNvSpPr txBox="1"/>
            </xdr:nvSpPr>
            <xdr:spPr>
              <a:xfrm>
                <a:off x="9700846" y="9737499"/>
                <a:ext cx="462980" cy="242156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/>
              <a:p>
                <a:pPr marL="0" marR="0" lvl="0" indent="0" algn="l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/>
                </a:pPr>
                <a:r>
                  <a:rPr kumimoji="0" lang="lt-LT" sz="1000" b="0" i="0" u="none" strike="noStrike" kern="0" cap="none" spc="0" normalizeH="0" baseline="0" noProof="0">
                    <a:ln>
                      <a:noFill/>
                    </a:ln>
                    <a:solidFill>
                      <a:srgbClr val="000000"/>
                    </a:solidFill>
                    <a:effectLst/>
                    <a:uLnTx/>
                    <a:uFillTx/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Lapas</a:t>
                </a:r>
                <a:endParaRPr lang="lt-LT" sz="10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94" name="TextBox 193">
                <a:extLst>
                  <a:ext uri="{FF2B5EF4-FFF2-40B4-BE49-F238E27FC236}">
                    <a16:creationId xmlns:a16="http://schemas.microsoft.com/office/drawing/2014/main" id="{00000000-0008-0000-0000-0000C2000000}"/>
                  </a:ext>
                </a:extLst>
              </xdr:cNvPr>
              <xdr:cNvSpPr txBox="1"/>
            </xdr:nvSpPr>
            <xdr:spPr>
              <a:xfrm>
                <a:off x="10270881" y="9728706"/>
                <a:ext cx="422706" cy="242156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/>
              <a:p>
                <a:pPr marL="0" marR="0" lvl="0" indent="0" algn="l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/>
                </a:pPr>
                <a:r>
                  <a:rPr kumimoji="0" lang="lt-LT" sz="1000" b="0" i="0" u="none" strike="noStrike" kern="0" cap="none" spc="0" normalizeH="0" baseline="0" noProof="0">
                    <a:ln>
                      <a:noFill/>
                    </a:ln>
                    <a:solidFill>
                      <a:srgbClr val="000000"/>
                    </a:solidFill>
                    <a:effectLst/>
                    <a:uLnTx/>
                    <a:uFillTx/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Lapų</a:t>
                </a:r>
                <a:endParaRPr lang="lt-LT" sz="10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95" name="TextBox 194">
                <a:extLst>
                  <a:ext uri="{FF2B5EF4-FFF2-40B4-BE49-F238E27FC236}">
                    <a16:creationId xmlns:a16="http://schemas.microsoft.com/office/drawing/2014/main" id="{00000000-0008-0000-0000-0000C3000000}"/>
                  </a:ext>
                </a:extLst>
              </xdr:cNvPr>
              <xdr:cNvSpPr txBox="1"/>
            </xdr:nvSpPr>
            <xdr:spPr>
              <a:xfrm>
                <a:off x="10782302" y="9734567"/>
                <a:ext cx="449555" cy="242156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/>
              <a:p>
                <a:pPr marL="0" marR="0" lvl="0" indent="0" algn="l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/>
                </a:pPr>
                <a:r>
                  <a:rPr kumimoji="0" lang="lt-LT" sz="1000" b="0" i="0" u="none" strike="noStrike" kern="0" cap="none" spc="0" normalizeH="0" baseline="0" noProof="0">
                    <a:ln>
                      <a:noFill/>
                    </a:ln>
                    <a:solidFill>
                      <a:srgbClr val="000000"/>
                    </a:solidFill>
                    <a:effectLst/>
                    <a:uLnTx/>
                    <a:uFillTx/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Laida</a:t>
                </a:r>
                <a:endParaRPr lang="lt-LT" sz="10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96" name="TextBox 195">
                <a:extLst>
                  <a:ext uri="{FF2B5EF4-FFF2-40B4-BE49-F238E27FC236}">
                    <a16:creationId xmlns:a16="http://schemas.microsoft.com/office/drawing/2014/main" id="{00000000-0008-0000-0000-0000C4000000}"/>
                  </a:ext>
                </a:extLst>
              </xdr:cNvPr>
              <xdr:cNvSpPr txBox="1"/>
            </xdr:nvSpPr>
            <xdr:spPr>
              <a:xfrm>
                <a:off x="9813681" y="9916291"/>
                <a:ext cx="233349" cy="248109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/>
              <a:p>
                <a:pPr marL="0" marR="0" lvl="0" indent="0" algn="l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/>
                </a:pPr>
                <a:r>
                  <a:rPr lang="lt-LT" sz="1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</a:p>
            </xdr:txBody>
          </xdr:sp>
          <xdr:sp macro="" textlink="">
            <xdr:nvSpPr>
              <xdr:cNvPr id="197" name="TextBox 196">
                <a:extLst>
                  <a:ext uri="{FF2B5EF4-FFF2-40B4-BE49-F238E27FC236}">
                    <a16:creationId xmlns:a16="http://schemas.microsoft.com/office/drawing/2014/main" id="{00000000-0008-0000-0000-0000C5000000}"/>
                  </a:ext>
                </a:extLst>
              </xdr:cNvPr>
              <xdr:cNvSpPr txBox="1"/>
            </xdr:nvSpPr>
            <xdr:spPr>
              <a:xfrm>
                <a:off x="10361734" y="9929480"/>
                <a:ext cx="233349" cy="248109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/>
              <a:p>
                <a:pPr marL="0" marR="0" lvl="0" indent="0" algn="l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/>
                </a:pPr>
                <a:r>
                  <a:rPr lang="lt-LT" sz="1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</a:p>
            </xdr:txBody>
          </xdr:sp>
          <xdr:sp macro="" textlink="">
            <xdr:nvSpPr>
              <xdr:cNvPr id="198" name="TextBox 197">
                <a:extLst>
                  <a:ext uri="{FF2B5EF4-FFF2-40B4-BE49-F238E27FC236}">
                    <a16:creationId xmlns:a16="http://schemas.microsoft.com/office/drawing/2014/main" id="{00000000-0008-0000-0000-0000C6000000}"/>
                  </a:ext>
                </a:extLst>
              </xdr:cNvPr>
              <xdr:cNvSpPr txBox="1"/>
            </xdr:nvSpPr>
            <xdr:spPr>
              <a:xfrm>
                <a:off x="10895134" y="9927975"/>
                <a:ext cx="234635" cy="242157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/>
              <a:p>
                <a:pPr marL="0" marR="0" lvl="0" indent="0" algn="l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/>
                </a:pPr>
                <a:r>
                  <a:rPr kumimoji="0" lang="lt-LT" sz="1000" b="0" i="0" u="none" strike="noStrike" kern="0" cap="none" spc="0" normalizeH="0" baseline="0" noProof="0">
                    <a:ln>
                      <a:noFill/>
                    </a:ln>
                    <a:solidFill>
                      <a:srgbClr val="000000"/>
                    </a:solidFill>
                    <a:effectLst/>
                    <a:uLnTx/>
                    <a:uFillTx/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0</a:t>
                </a:r>
                <a:endParaRPr lang="lt-LT" sz="10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xdr:grpSp>
        <xdr:sp macro="" textlink="">
          <xdr:nvSpPr>
            <xdr:cNvPr id="191" name="TextBox 190">
              <a:extLst>
                <a:ext uri="{FF2B5EF4-FFF2-40B4-BE49-F238E27FC236}">
                  <a16:creationId xmlns:a16="http://schemas.microsoft.com/office/drawing/2014/main" id="{00000000-0008-0000-0000-0000BF000000}"/>
                </a:ext>
              </a:extLst>
            </xdr:cNvPr>
            <xdr:cNvSpPr txBox="1"/>
          </xdr:nvSpPr>
          <xdr:spPr>
            <a:xfrm>
              <a:off x="7859472" y="9810750"/>
              <a:ext cx="1793657" cy="2481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 marL="0" marR="0" lvl="0" indent="0" algn="l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r>
                <a:rPr lang="lt-LT" sz="1000">
                  <a:effectLst/>
                  <a:latin typeface="Times New Roman"/>
                  <a:ea typeface="Times New Roman"/>
                </a:rPr>
                <a:t>P/20239-KRA-BD.SMG-01</a:t>
              </a:r>
              <a:r>
                <a:rPr kumimoji="0" lang="lt-LT" sz="1000" b="0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Times New Roman"/>
                  <a:ea typeface="+mn-ea"/>
                  <a:cs typeface="Times New Roman"/>
                </a:rPr>
                <a:t>-SKŽ</a:t>
              </a:r>
            </a:p>
          </xdr:txBody>
        </xdr:sp>
      </xdr:grpSp>
      <xdr:sp macro="" textlink="">
        <xdr:nvSpPr>
          <xdr:cNvPr id="189" name="Freeform 188">
            <a:extLst>
              <a:ext uri="{FF2B5EF4-FFF2-40B4-BE49-F238E27FC236}">
                <a16:creationId xmlns:a16="http://schemas.microsoft.com/office/drawing/2014/main" id="{00000000-0008-0000-0000-0000BD000000}"/>
              </a:ext>
            </a:extLst>
          </xdr:cNvPr>
          <xdr:cNvSpPr/>
        </xdr:nvSpPr>
        <xdr:spPr bwMode="auto">
          <a:xfrm>
            <a:off x="4595814" y="20335866"/>
            <a:ext cx="1658937" cy="0"/>
          </a:xfrm>
          <a:custGeom>
            <a:avLst/>
            <a:gdLst>
              <a:gd name="connsiteX0" fmla="*/ 0 w 1658937"/>
              <a:gd name="connsiteY0" fmla="*/ 7937 h 7937"/>
              <a:gd name="connsiteX1" fmla="*/ 1658937 w 1658937"/>
              <a:gd name="connsiteY1" fmla="*/ 0 h 793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1658937" h="7937">
                <a:moveTo>
                  <a:pt x="0" y="7937"/>
                </a:moveTo>
                <a:lnTo>
                  <a:pt x="1658937" y="0"/>
                </a:lnTo>
              </a:path>
            </a:pathLst>
          </a:custGeom>
          <a:noFill/>
          <a:ln w="3175" cap="flat" cmpd="sng" algn="ctr">
            <a:solidFill>
              <a:sysClr val="windowText" lastClr="00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lang="lt-LT" sz="1100"/>
          </a:p>
        </xdr:txBody>
      </xdr:sp>
    </xdr:grpSp>
    <xdr:clientData/>
  </xdr:twoCellAnchor>
  <xdr:twoCellAnchor>
    <xdr:from>
      <xdr:col>5</xdr:col>
      <xdr:colOff>0</xdr:colOff>
      <xdr:row>90</xdr:row>
      <xdr:rowOff>126997</xdr:rowOff>
    </xdr:from>
    <xdr:to>
      <xdr:col>5</xdr:col>
      <xdr:colOff>0</xdr:colOff>
      <xdr:row>95</xdr:row>
      <xdr:rowOff>0</xdr:rowOff>
    </xdr:to>
    <xdr:grpSp>
      <xdr:nvGrpSpPr>
        <xdr:cNvPr id="246" name="Group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GrpSpPr/>
      </xdr:nvGrpSpPr>
      <xdr:grpSpPr>
        <a:xfrm>
          <a:off x="6523892" y="4888523"/>
          <a:ext cx="0" cy="0"/>
          <a:chOff x="6648450" y="8029575"/>
          <a:chExt cx="6143625" cy="1303459"/>
        </a:xfrm>
      </xdr:grpSpPr>
      <xdr:grpSp>
        <xdr:nvGrpSpPr>
          <xdr:cNvPr id="247" name="Group 246">
            <a:extLst>
              <a:ext uri="{FF2B5EF4-FFF2-40B4-BE49-F238E27FC236}">
                <a16:creationId xmlns:a16="http://schemas.microsoft.com/office/drawing/2014/main" id="{00000000-0008-0000-0000-0000F7000000}"/>
              </a:ext>
            </a:extLst>
          </xdr:cNvPr>
          <xdr:cNvGrpSpPr/>
        </xdr:nvGrpSpPr>
        <xdr:grpSpPr>
          <a:xfrm>
            <a:off x="6648450" y="8029575"/>
            <a:ext cx="6143625" cy="1303459"/>
            <a:chOff x="6648450" y="8029575"/>
            <a:chExt cx="6143625" cy="1303459"/>
          </a:xfrm>
        </xdr:grpSpPr>
        <xdr:pic>
          <xdr:nvPicPr>
            <xdr:cNvPr id="250" name="Picture 249">
              <a:extLst>
                <a:ext uri="{FF2B5EF4-FFF2-40B4-BE49-F238E27FC236}">
                  <a16:creationId xmlns:a16="http://schemas.microsoft.com/office/drawing/2014/main" id="{00000000-0008-0000-0000-0000FA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lum bright="-20000" contrast="60000"/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412774" y="9005521"/>
              <a:ext cx="794238" cy="32751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grpSp>
          <xdr:nvGrpSpPr>
            <xdr:cNvPr id="251" name="Group 540">
              <a:extLst>
                <a:ext uri="{FF2B5EF4-FFF2-40B4-BE49-F238E27FC236}">
                  <a16:creationId xmlns:a16="http://schemas.microsoft.com/office/drawing/2014/main" id="{00000000-0008-0000-0000-0000FB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648450" y="8029575"/>
              <a:ext cx="6143625" cy="1276350"/>
              <a:chOff x="1" y="838"/>
              <a:chExt cx="645" cy="107"/>
            </a:xfrm>
          </xdr:grpSpPr>
          <xdr:sp macro="" textlink="">
            <xdr:nvSpPr>
              <xdr:cNvPr id="257" name="Line 541">
                <a:extLst>
                  <a:ext uri="{FF2B5EF4-FFF2-40B4-BE49-F238E27FC236}">
                    <a16:creationId xmlns:a16="http://schemas.microsoft.com/office/drawing/2014/main" id="{00000000-0008-0000-0000-00000101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515" y="923"/>
                <a:ext cx="131" cy="0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grpSp>
            <xdr:nvGrpSpPr>
              <xdr:cNvPr id="258" name="Group 542">
                <a:extLst>
                  <a:ext uri="{FF2B5EF4-FFF2-40B4-BE49-F238E27FC236}">
                    <a16:creationId xmlns:a16="http://schemas.microsoft.com/office/drawing/2014/main" id="{00000000-0008-0000-0000-000002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" y="838"/>
                <a:ext cx="645" cy="107"/>
                <a:chOff x="8" y="996"/>
                <a:chExt cx="645" cy="107"/>
              </a:xfrm>
            </xdr:grpSpPr>
            <xdr:sp macro="" textlink="">
              <xdr:nvSpPr>
                <xdr:cNvPr id="259" name="Line 543">
                  <a:extLst>
                    <a:ext uri="{FF2B5EF4-FFF2-40B4-BE49-F238E27FC236}">
                      <a16:creationId xmlns:a16="http://schemas.microsoft.com/office/drawing/2014/main" id="{00000000-0008-0000-0000-00000301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8" y="1080"/>
                  <a:ext cx="329" cy="0"/>
                </a:xfrm>
                <a:prstGeom prst="line">
                  <a:avLst/>
                </a:prstGeom>
                <a:noFill/>
                <a:ln w="317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grpSp>
              <xdr:nvGrpSpPr>
                <xdr:cNvPr id="260" name="Group 544">
                  <a:extLst>
                    <a:ext uri="{FF2B5EF4-FFF2-40B4-BE49-F238E27FC236}">
                      <a16:creationId xmlns:a16="http://schemas.microsoft.com/office/drawing/2014/main" id="{00000000-0008-0000-0000-000004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8" y="996"/>
                  <a:ext cx="645" cy="107"/>
                  <a:chOff x="8" y="996"/>
                  <a:chExt cx="645" cy="107"/>
                </a:xfrm>
              </xdr:grpSpPr>
              <xdr:sp macro="" textlink="">
                <xdr:nvSpPr>
                  <xdr:cNvPr id="261" name="Text Box 545">
                    <a:extLst>
                      <a:ext uri="{FF2B5EF4-FFF2-40B4-BE49-F238E27FC236}">
                        <a16:creationId xmlns:a16="http://schemas.microsoft.com/office/drawing/2014/main" id="{00000000-0008-0000-0000-00000501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614" y="1085"/>
                    <a:ext cx="9" cy="16"/>
                  </a:xfrm>
                  <a:prstGeom prst="rect">
                    <a:avLst/>
                  </a:prstGeom>
                  <a:noFill/>
                  <a:ln w="9525">
                    <a:noFill/>
                    <a:miter lim="800000"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FFFFFF" mc:Ignorable="a14" a14:legacySpreadsheetColorIndex="65"/>
                        </a:solidFill>
                      </a14:hiddenFill>
                    </a:ext>
                  </a:extLst>
                </xdr:spPr>
                <xdr:txBody>
                  <a:bodyPr wrap="none" lIns="18288" tIns="22860" rIns="0" bIns="0" anchor="t" upright="1">
                    <a:spAutoFit/>
                  </a:bodyPr>
                  <a:lstStyle/>
                  <a:p>
                    <a:pPr algn="l" rtl="0">
                      <a:defRPr sz="1000"/>
                    </a:pPr>
                    <a:r>
                      <a:rPr lang="lt-LT" sz="1000" b="0" i="0" u="none" strike="noStrike" baseline="0">
                        <a:solidFill>
                          <a:srgbClr val="000000"/>
                        </a:solidFill>
                        <a:latin typeface="Times New Roman"/>
                        <a:cs typeface="Times New Roman"/>
                      </a:rPr>
                      <a:t>3</a:t>
                    </a:r>
                  </a:p>
                </xdr:txBody>
              </xdr:sp>
              <xdr:sp macro="" textlink="">
                <xdr:nvSpPr>
                  <xdr:cNvPr id="262" name="Line 546">
                    <a:extLst>
                      <a:ext uri="{FF2B5EF4-FFF2-40B4-BE49-F238E27FC236}">
                        <a16:creationId xmlns:a16="http://schemas.microsoft.com/office/drawing/2014/main" id="{00000000-0008-0000-0000-000006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>
                    <a:off x="338" y="996"/>
                    <a:ext cx="0" cy="106"/>
                  </a:xfrm>
                  <a:prstGeom prst="line">
                    <a:avLst/>
                  </a:prstGeom>
                  <a:noFill/>
                  <a:ln w="317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263" name="Line 547">
                    <a:extLst>
                      <a:ext uri="{FF2B5EF4-FFF2-40B4-BE49-F238E27FC236}">
                        <a16:creationId xmlns:a16="http://schemas.microsoft.com/office/drawing/2014/main" id="{00000000-0008-0000-0000-000007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>
                    <a:off x="72" y="996"/>
                    <a:ext cx="0" cy="106"/>
                  </a:xfrm>
                  <a:prstGeom prst="line">
                    <a:avLst/>
                  </a:prstGeom>
                  <a:noFill/>
                  <a:ln w="317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264" name="Line 548">
                    <a:extLst>
                      <a:ext uri="{FF2B5EF4-FFF2-40B4-BE49-F238E27FC236}">
                        <a16:creationId xmlns:a16="http://schemas.microsoft.com/office/drawing/2014/main" id="{00000000-0008-0000-0000-000008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>
                    <a:off x="269" y="1061"/>
                    <a:ext cx="0" cy="42"/>
                  </a:xfrm>
                  <a:prstGeom prst="line">
                    <a:avLst/>
                  </a:prstGeom>
                  <a:noFill/>
                  <a:ln w="317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265" name="Line 549">
                    <a:extLst>
                      <a:ext uri="{FF2B5EF4-FFF2-40B4-BE49-F238E27FC236}">
                        <a16:creationId xmlns:a16="http://schemas.microsoft.com/office/drawing/2014/main" id="{00000000-0008-0000-0000-000009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>
                    <a:off x="522" y="1061"/>
                    <a:ext cx="0" cy="42"/>
                  </a:xfrm>
                  <a:prstGeom prst="line">
                    <a:avLst/>
                  </a:prstGeom>
                  <a:noFill/>
                  <a:ln w="317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266" name="Line 550">
                    <a:extLst>
                      <a:ext uri="{FF2B5EF4-FFF2-40B4-BE49-F238E27FC236}">
                        <a16:creationId xmlns:a16="http://schemas.microsoft.com/office/drawing/2014/main" id="{00000000-0008-0000-0000-00000A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>
                    <a:off x="588" y="996"/>
                    <a:ext cx="0" cy="106"/>
                  </a:xfrm>
                  <a:prstGeom prst="line">
                    <a:avLst/>
                  </a:prstGeom>
                  <a:noFill/>
                  <a:ln w="317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267" name="Line 551">
                    <a:extLst>
                      <a:ext uri="{FF2B5EF4-FFF2-40B4-BE49-F238E27FC236}">
                        <a16:creationId xmlns:a16="http://schemas.microsoft.com/office/drawing/2014/main" id="{00000000-0008-0000-0000-00000B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>
                    <a:off x="588" y="1060"/>
                    <a:ext cx="65" cy="0"/>
                  </a:xfrm>
                  <a:prstGeom prst="line">
                    <a:avLst/>
                  </a:prstGeom>
                  <a:noFill/>
                  <a:ln w="317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268" name="Text Box 552">
                    <a:extLst>
                      <a:ext uri="{FF2B5EF4-FFF2-40B4-BE49-F238E27FC236}">
                        <a16:creationId xmlns:a16="http://schemas.microsoft.com/office/drawing/2014/main" id="{00000000-0008-0000-0000-00000C01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614" y="1043"/>
                    <a:ext cx="9" cy="18"/>
                  </a:xfrm>
                  <a:prstGeom prst="rect">
                    <a:avLst/>
                  </a:prstGeom>
                  <a:noFill/>
                  <a:ln w="9525">
                    <a:noFill/>
                    <a:miter lim="800000"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FFFFFF" mc:Ignorable="a14" a14:legacySpreadsheetColorIndex="65"/>
                        </a:solidFill>
                      </a14:hiddenFill>
                    </a:ext>
                  </a:extLst>
                </xdr:spPr>
                <xdr:txBody>
                  <a:bodyPr wrap="none" lIns="18288" tIns="22860" rIns="0" bIns="0" anchor="t" upright="1">
                    <a:spAutoFit/>
                  </a:bodyPr>
                  <a:lstStyle/>
                  <a:p>
                    <a:pPr algn="l" rtl="0">
                      <a:defRPr sz="1000"/>
                    </a:pPr>
                    <a:r>
                      <a:rPr lang="lt-LT" sz="1000" b="0" i="0" u="none" strike="noStrike" baseline="0">
                        <a:solidFill>
                          <a:srgbClr val="000000"/>
                        </a:solidFill>
                        <a:latin typeface="Times New Roman"/>
                        <a:cs typeface="Times New Roman"/>
                      </a:rPr>
                      <a:t>0</a:t>
                    </a:r>
                  </a:p>
                </xdr:txBody>
              </xdr:sp>
              <xdr:grpSp>
                <xdr:nvGrpSpPr>
                  <xdr:cNvPr id="269" name="Group 553">
                    <a:extLst>
                      <a:ext uri="{FF2B5EF4-FFF2-40B4-BE49-F238E27FC236}">
                        <a16:creationId xmlns:a16="http://schemas.microsoft.com/office/drawing/2014/main" id="{00000000-0008-0000-0000-00000D010000}"/>
                      </a:ext>
                    </a:extLst>
                  </xdr:cNvPr>
                  <xdr:cNvGrpSpPr>
                    <a:grpSpLocks/>
                  </xdr:cNvGrpSpPr>
                </xdr:nvGrpSpPr>
                <xdr:grpSpPr bwMode="auto">
                  <a:xfrm>
                    <a:off x="8" y="996"/>
                    <a:ext cx="645" cy="107"/>
                    <a:chOff x="8" y="996"/>
                    <a:chExt cx="645" cy="107"/>
                  </a:xfrm>
                </xdr:grpSpPr>
                <xdr:sp macro="" textlink="">
                  <xdr:nvSpPr>
                    <xdr:cNvPr id="270" name="Text Box 554">
                      <a:extLst>
                        <a:ext uri="{FF2B5EF4-FFF2-40B4-BE49-F238E27FC236}">
                          <a16:creationId xmlns:a16="http://schemas.microsoft.com/office/drawing/2014/main" id="{00000000-0008-0000-0000-00000E01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371" y="1011"/>
                      <a:ext cx="183" cy="46"/>
                    </a:xfrm>
                    <a:prstGeom prst="rect">
                      <a:avLst/>
                    </a:prstGeom>
                    <a:noFill/>
                    <a:ln w="9525">
                      <a:noFill/>
                      <a:miter lim="800000"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xmlns:mc="http://schemas.openxmlformats.org/markup-compatibility/2006" val="FFFFFF" mc:Ignorable="a14" a14:legacySpreadsheetColorIndex="65"/>
                          </a:solidFill>
                        </a14:hiddenFill>
                      </a:ext>
                    </a:extLst>
                  </xdr:spPr>
                  <xdr:txBody>
                    <a:bodyPr wrap="none" lIns="27432" tIns="32004" rIns="27432" bIns="32004" anchor="ctr" upright="1">
                      <a:spAutoFit/>
                    </a:bodyPr>
                    <a:lstStyle/>
                    <a:p>
                      <a:pPr algn="ctr" rtl="0">
                        <a:lnSpc>
                          <a:spcPts val="1500"/>
                        </a:lnSpc>
                        <a:defRPr sz="1000"/>
                      </a:pPr>
                      <a:r>
                        <a:rPr lang="lt-LT" sz="1400" b="0" i="0" u="none" strike="noStrike" baseline="0">
                          <a:solidFill>
                            <a:srgbClr val="000000"/>
                          </a:solidFill>
                          <a:latin typeface="Times New Roman"/>
                          <a:cs typeface="Times New Roman"/>
                        </a:rPr>
                        <a:t>Suvestinis darbų kiekių</a:t>
                      </a:r>
                    </a:p>
                    <a:p>
                      <a:pPr algn="ctr" rtl="0">
                        <a:lnSpc>
                          <a:spcPts val="1400"/>
                        </a:lnSpc>
                        <a:defRPr sz="1000"/>
                      </a:pPr>
                      <a:r>
                        <a:rPr lang="lt-LT" sz="1400" b="0" i="0" u="none" strike="noStrike" baseline="0">
                          <a:solidFill>
                            <a:srgbClr val="000000"/>
                          </a:solidFill>
                          <a:latin typeface="Times New Roman"/>
                          <a:cs typeface="Times New Roman"/>
                        </a:rPr>
                        <a:t>žiniaraštis</a:t>
                      </a:r>
                    </a:p>
                  </xdr:txBody>
                </xdr:sp>
                <xdr:sp macro="" textlink="">
                  <xdr:nvSpPr>
                    <xdr:cNvPr id="271" name="Text Box 555">
                      <a:extLst>
                        <a:ext uri="{FF2B5EF4-FFF2-40B4-BE49-F238E27FC236}">
                          <a16:creationId xmlns:a16="http://schemas.microsoft.com/office/drawing/2014/main" id="{00000000-0008-0000-0000-00000F01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549" y="1085"/>
                      <a:ext cx="9" cy="18"/>
                    </a:xfrm>
                    <a:prstGeom prst="rect">
                      <a:avLst/>
                    </a:prstGeom>
                    <a:noFill/>
                    <a:ln w="9525">
                      <a:noFill/>
                      <a:miter lim="800000"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xmlns:mc="http://schemas.openxmlformats.org/markup-compatibility/2006" val="FFFFFF" mc:Ignorable="a14" a14:legacySpreadsheetColorIndex="65"/>
                          </a:solidFill>
                        </a14:hiddenFill>
                      </a:ext>
                    </a:extLst>
                  </xdr:spPr>
                  <xdr:txBody>
                    <a:bodyPr wrap="none" lIns="18288" tIns="22860" rIns="0" bIns="0" anchor="t" upright="1">
                      <a:spAutoFit/>
                    </a:bodyPr>
                    <a:lstStyle/>
                    <a:p>
                      <a:pPr algn="l" rtl="0">
                        <a:defRPr sz="1000"/>
                      </a:pPr>
                      <a:r>
                        <a:rPr lang="lt-LT" sz="1000" b="0" i="0" u="none" strike="noStrike" baseline="0">
                          <a:solidFill>
                            <a:srgbClr val="000000"/>
                          </a:solidFill>
                          <a:latin typeface="Times New Roman"/>
                          <a:cs typeface="Times New Roman"/>
                        </a:rPr>
                        <a:t>1</a:t>
                      </a:r>
                    </a:p>
                  </xdr:txBody>
                </xdr:sp>
                <xdr:sp macro="" textlink="">
                  <xdr:nvSpPr>
                    <xdr:cNvPr id="272" name="Text Box 556">
                      <a:extLst>
                        <a:ext uri="{FF2B5EF4-FFF2-40B4-BE49-F238E27FC236}">
                          <a16:creationId xmlns:a16="http://schemas.microsoft.com/office/drawing/2014/main" id="{00000000-0008-0000-0000-00001001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537" y="1064"/>
                      <a:ext cx="34" cy="18"/>
                    </a:xfrm>
                    <a:prstGeom prst="rect">
                      <a:avLst/>
                    </a:prstGeom>
                    <a:noFill/>
                    <a:ln w="9525">
                      <a:noFill/>
                      <a:miter lim="800000"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xmlns:mc="http://schemas.openxmlformats.org/markup-compatibility/2006" val="FFFFFF" mc:Ignorable="a14" a14:legacySpreadsheetColorIndex="65"/>
                          </a:solidFill>
                        </a14:hiddenFill>
                      </a:ext>
                    </a:extLst>
                  </xdr:spPr>
                  <xdr:txBody>
                    <a:bodyPr wrap="none" lIns="18288" tIns="22860" rIns="0" bIns="0" anchor="t" upright="1">
                      <a:spAutoFit/>
                    </a:bodyPr>
                    <a:lstStyle/>
                    <a:p>
                      <a:pPr algn="l" rtl="0">
                        <a:defRPr sz="1000"/>
                      </a:pPr>
                      <a:r>
                        <a:rPr lang="lt-LT" sz="1000" b="0" i="0" u="none" strike="noStrike" baseline="0">
                          <a:solidFill>
                            <a:srgbClr val="000000"/>
                          </a:solidFill>
                          <a:latin typeface="Times New Roman"/>
                          <a:cs typeface="Times New Roman"/>
                        </a:rPr>
                        <a:t>Lapas</a:t>
                      </a:r>
                    </a:p>
                  </xdr:txBody>
                </xdr:sp>
                <xdr:sp macro="" textlink="">
                  <xdr:nvSpPr>
                    <xdr:cNvPr id="273" name="Text Box 557">
                      <a:extLst>
                        <a:ext uri="{FF2B5EF4-FFF2-40B4-BE49-F238E27FC236}">
                          <a16:creationId xmlns:a16="http://schemas.microsoft.com/office/drawing/2014/main" id="{00000000-0008-0000-0000-00001101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606" y="1064"/>
                      <a:ext cx="30" cy="18"/>
                    </a:xfrm>
                    <a:prstGeom prst="rect">
                      <a:avLst/>
                    </a:prstGeom>
                    <a:noFill/>
                    <a:ln w="9525">
                      <a:noFill/>
                      <a:miter lim="800000"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xmlns:mc="http://schemas.openxmlformats.org/markup-compatibility/2006" val="FFFFFF" mc:Ignorable="a14" a14:legacySpreadsheetColorIndex="65"/>
                          </a:solidFill>
                        </a14:hiddenFill>
                      </a:ext>
                    </a:extLst>
                  </xdr:spPr>
                  <xdr:txBody>
                    <a:bodyPr wrap="none" lIns="18288" tIns="22860" rIns="0" bIns="0" anchor="t" upright="1">
                      <a:spAutoFit/>
                    </a:bodyPr>
                    <a:lstStyle/>
                    <a:p>
                      <a:pPr algn="l" rtl="0">
                        <a:defRPr sz="1000"/>
                      </a:pPr>
                      <a:r>
                        <a:rPr lang="lt-LT" sz="1000" b="0" i="0" u="none" strike="noStrike" baseline="0">
                          <a:solidFill>
                            <a:srgbClr val="000000"/>
                          </a:solidFill>
                          <a:latin typeface="Times New Roman"/>
                          <a:cs typeface="Times New Roman"/>
                        </a:rPr>
                        <a:t>Lapų</a:t>
                      </a:r>
                    </a:p>
                  </xdr:txBody>
                </xdr:sp>
                <xdr:sp macro="" textlink="">
                  <xdr:nvSpPr>
                    <xdr:cNvPr id="274" name="Text Box 558">
                      <a:extLst>
                        <a:ext uri="{FF2B5EF4-FFF2-40B4-BE49-F238E27FC236}">
                          <a16:creationId xmlns:a16="http://schemas.microsoft.com/office/drawing/2014/main" id="{00000000-0008-0000-0000-00001201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291" y="1060"/>
                      <a:ext cx="31" cy="20"/>
                    </a:xfrm>
                    <a:prstGeom prst="rect">
                      <a:avLst/>
                    </a:prstGeom>
                    <a:noFill/>
                    <a:ln w="9525">
                      <a:noFill/>
                      <a:miter lim="800000"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xmlns:mc="http://schemas.openxmlformats.org/markup-compatibility/2006" val="FFFFFF" mc:Ignorable="a14" a14:legacySpreadsheetColorIndex="65"/>
                          </a:solidFill>
                        </a14:hiddenFill>
                      </a:ext>
                    </a:extLst>
                  </xdr:spPr>
                  <xdr:txBody>
                    <a:bodyPr wrap="none" lIns="18288" tIns="22860" rIns="18288" bIns="22860" anchor="ctr" upright="1">
                      <a:spAutoFit/>
                    </a:bodyPr>
                    <a:lstStyle/>
                    <a:p>
                      <a:pPr algn="ctr" rtl="0">
                        <a:defRPr sz="1000"/>
                      </a:pPr>
                      <a:r>
                        <a:rPr lang="lt-LT" sz="1000" b="0" i="0" u="none" strike="noStrike" baseline="0">
                          <a:solidFill>
                            <a:srgbClr val="000000"/>
                          </a:solidFill>
                          <a:latin typeface="Times New Roman"/>
                          <a:cs typeface="Times New Roman"/>
                        </a:rPr>
                        <a:t>2020</a:t>
                      </a:r>
                    </a:p>
                  </xdr:txBody>
                </xdr:sp>
                <xdr:sp macro="" textlink="">
                  <xdr:nvSpPr>
                    <xdr:cNvPr id="275" name="Text Box 559">
                      <a:extLst>
                        <a:ext uri="{FF2B5EF4-FFF2-40B4-BE49-F238E27FC236}">
                          <a16:creationId xmlns:a16="http://schemas.microsoft.com/office/drawing/2014/main" id="{00000000-0008-0000-0000-00001301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345" y="1072"/>
                      <a:ext cx="174" cy="20"/>
                    </a:xfrm>
                    <a:prstGeom prst="rect">
                      <a:avLst/>
                    </a:prstGeom>
                    <a:noFill/>
                    <a:ln w="9525">
                      <a:noFill/>
                      <a:miter lim="800000"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xmlns:mc="http://schemas.openxmlformats.org/markup-compatibility/2006" val="FFFFFF" mc:Ignorable="a14" a14:legacySpreadsheetColorIndex="65"/>
                          </a:solidFill>
                        </a14:hiddenFill>
                      </a:ext>
                    </a:extLst>
                  </xdr:spPr>
                  <xdr:txBody>
                    <a:bodyPr wrap="none" lIns="18288" tIns="27432" rIns="0" bIns="0" anchor="t" upright="1">
                      <a:spAutoFit/>
                    </a:bodyPr>
                    <a:lstStyle/>
                    <a:p>
                      <a:pPr algn="l" rtl="0">
                        <a:defRPr sz="1000"/>
                      </a:pPr>
                      <a:r>
                        <a:rPr lang="en-GB" sz="1100">
                          <a:effectLst/>
                          <a:latin typeface="Times New Roman"/>
                          <a:ea typeface="Times New Roman"/>
                        </a:rPr>
                        <a:t>P/20227-TDP-SMG-02</a:t>
                      </a:r>
                      <a:r>
                        <a:rPr lang="lt-LT" sz="1100" b="0" i="0" u="none" strike="noStrike" baseline="0">
                          <a:solidFill>
                            <a:srgbClr val="000000"/>
                          </a:solidFill>
                          <a:latin typeface="Times New Roman"/>
                          <a:cs typeface="Times New Roman"/>
                        </a:rPr>
                        <a:t>-SKŽ</a:t>
                      </a:r>
                    </a:p>
                  </xdr:txBody>
                </xdr:sp>
                <xdr:grpSp>
                  <xdr:nvGrpSpPr>
                    <xdr:cNvPr id="276" name="Group 560">
                      <a:extLst>
                        <a:ext uri="{FF2B5EF4-FFF2-40B4-BE49-F238E27FC236}">
                          <a16:creationId xmlns:a16="http://schemas.microsoft.com/office/drawing/2014/main" id="{00000000-0008-0000-0000-000014010000}"/>
                        </a:ext>
                      </a:extLst>
                    </xdr:cNvPr>
                    <xdr:cNvGrpSpPr>
                      <a:grpSpLocks/>
                    </xdr:cNvGrpSpPr>
                  </xdr:nvGrpSpPr>
                  <xdr:grpSpPr bwMode="auto">
                    <a:xfrm>
                      <a:off x="8" y="996"/>
                      <a:ext cx="645" cy="107"/>
                      <a:chOff x="8" y="996"/>
                      <a:chExt cx="645" cy="107"/>
                    </a:xfrm>
                  </xdr:grpSpPr>
                  <xdr:sp macro="" textlink="">
                    <xdr:nvSpPr>
                      <xdr:cNvPr id="280" name="Text Box 561">
                        <a:extLst>
                          <a:ext uri="{FF2B5EF4-FFF2-40B4-BE49-F238E27FC236}">
                            <a16:creationId xmlns:a16="http://schemas.microsoft.com/office/drawing/2014/main" id="{00000000-0008-0000-0000-00001801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79" y="1061"/>
                        <a:ext cx="21" cy="20"/>
                      </a:xfrm>
                      <a:prstGeom prst="rect">
                        <a:avLst/>
                      </a:prstGeom>
                      <a:noFill/>
                      <a:ln w="9525">
                        <a:noFill/>
                        <a:miter lim="800000"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xmlns:mc="http://schemas.openxmlformats.org/markup-compatibility/2006" val="FFFFFF" mc:Ignorable="a14" a14:legacySpreadsheetColorIndex="65"/>
                            </a:solidFill>
                          </a14:hiddenFill>
                        </a:ext>
                      </a:extLst>
                    </xdr:spPr>
                    <xdr:txBody>
                      <a:bodyPr wrap="none" lIns="18288" tIns="22860" rIns="18288" bIns="22860" anchor="ctr" upright="1">
                        <a:spAutoFit/>
                      </a:bodyPr>
                      <a:lstStyle/>
                      <a:p>
                        <a:pPr algn="ctr" rtl="0">
                          <a:defRPr sz="1000"/>
                        </a:pPr>
                        <a:r>
                          <a:rPr lang="lt-LT" sz="1000" b="0" i="0" u="none" strike="noStrike" baseline="0">
                            <a:solidFill>
                              <a:srgbClr val="000000"/>
                            </a:solidFill>
                            <a:latin typeface="Times New Roman"/>
                            <a:cs typeface="Times New Roman"/>
                          </a:rPr>
                          <a:t>PV</a:t>
                        </a:r>
                      </a:p>
                    </xdr:txBody>
                  </xdr:sp>
                  <xdr:sp macro="" textlink="">
                    <xdr:nvSpPr>
                      <xdr:cNvPr id="281" name="Text Box 562">
                        <a:extLst>
                          <a:ext uri="{FF2B5EF4-FFF2-40B4-BE49-F238E27FC236}">
                            <a16:creationId xmlns:a16="http://schemas.microsoft.com/office/drawing/2014/main" id="{00000000-0008-0000-0000-00001901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103" y="1052"/>
                        <a:ext cx="85" cy="35"/>
                      </a:xfrm>
                      <a:prstGeom prst="rect">
                        <a:avLst/>
                      </a:prstGeom>
                      <a:noFill/>
                      <a:ln w="9525">
                        <a:noFill/>
                        <a:miter lim="800000"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xmlns:mc="http://schemas.openxmlformats.org/markup-compatibility/2006" val="FFFFFF" mc:Ignorable="a14" a14:legacySpreadsheetColorIndex="65"/>
                            </a:solidFill>
                          </a14:hiddenFill>
                        </a:ext>
                      </a:extLst>
                    </xdr:spPr>
                    <xdr:txBody>
                      <a:bodyPr wrap="none" lIns="18288" tIns="22860" rIns="18288" bIns="22860" anchor="ctr" upright="1">
                        <a:spAutoFit/>
                      </a:bodyPr>
                      <a:lstStyle/>
                      <a:p>
                        <a:pPr algn="ctr" rtl="0">
                          <a:lnSpc>
                            <a:spcPts val="1100"/>
                          </a:lnSpc>
                          <a:defRPr sz="1000"/>
                        </a:pPr>
                        <a:r>
                          <a:rPr lang="lt-LT" sz="1000" b="0" i="0" u="none" strike="noStrike" baseline="0">
                            <a:solidFill>
                              <a:srgbClr val="000000"/>
                            </a:solidFill>
                            <a:latin typeface="Times New Roman"/>
                            <a:cs typeface="Times New Roman"/>
                          </a:rPr>
                          <a:t>Rasa</a:t>
                        </a:r>
                      </a:p>
                      <a:p>
                        <a:pPr algn="ctr" rtl="0">
                          <a:lnSpc>
                            <a:spcPts val="1100"/>
                          </a:lnSpc>
                          <a:defRPr sz="1000"/>
                        </a:pPr>
                        <a:r>
                          <a:rPr lang="lt-LT" sz="1000" b="0" i="0" u="none" strike="noStrike" baseline="0">
                            <a:solidFill>
                              <a:srgbClr val="000000"/>
                            </a:solidFill>
                            <a:latin typeface="Times New Roman"/>
                            <a:cs typeface="Times New Roman"/>
                          </a:rPr>
                          <a:t>Kubiliūtė-Fedč</a:t>
                        </a:r>
                      </a:p>
                    </xdr:txBody>
                  </xdr:sp>
                  <xdr:sp macro="" textlink="">
                    <xdr:nvSpPr>
                      <xdr:cNvPr id="282" name="Line 563">
                        <a:extLst>
                          <a:ext uri="{FF2B5EF4-FFF2-40B4-BE49-F238E27FC236}">
                            <a16:creationId xmlns:a16="http://schemas.microsoft.com/office/drawing/2014/main" id="{00000000-0008-0000-0000-00001A010000}"/>
                          </a:ext>
                        </a:extLst>
                      </xdr:cNvPr>
                      <xdr:cNvSpPr>
                        <a:spLocks noChangeShapeType="1"/>
                      </xdr:cNvSpPr>
                    </xdr:nvSpPr>
                    <xdr:spPr bwMode="auto">
                      <a:xfrm>
                        <a:off x="193" y="1060"/>
                        <a:ext cx="0" cy="42"/>
                      </a:xfrm>
                      <a:prstGeom prst="line">
                        <a:avLst/>
                      </a:prstGeom>
                      <a:noFill/>
                      <a:ln w="3175">
                        <a:solidFill>
                          <a:srgbClr val="000000"/>
                        </a:solidFill>
                        <a:round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noFill/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283" name="Line 564">
                        <a:extLst>
                          <a:ext uri="{FF2B5EF4-FFF2-40B4-BE49-F238E27FC236}">
                            <a16:creationId xmlns:a16="http://schemas.microsoft.com/office/drawing/2014/main" id="{00000000-0008-0000-0000-00001B010000}"/>
                          </a:ext>
                        </a:extLst>
                      </xdr:cNvPr>
                      <xdr:cNvSpPr>
                        <a:spLocks noChangeShapeType="1"/>
                      </xdr:cNvSpPr>
                    </xdr:nvSpPr>
                    <xdr:spPr bwMode="auto">
                      <a:xfrm>
                        <a:off x="103" y="1061"/>
                        <a:ext cx="0" cy="42"/>
                      </a:xfrm>
                      <a:prstGeom prst="line">
                        <a:avLst/>
                      </a:prstGeom>
                      <a:noFill/>
                      <a:ln w="3175">
                        <a:solidFill>
                          <a:srgbClr val="000000"/>
                        </a:solidFill>
                        <a:round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noFill/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284" name="Rectangle 565">
                        <a:extLst>
                          <a:ext uri="{FF2B5EF4-FFF2-40B4-BE49-F238E27FC236}">
                            <a16:creationId xmlns:a16="http://schemas.microsoft.com/office/drawing/2014/main" id="{00000000-0008-0000-0000-00001C010000}"/>
                          </a:ext>
                        </a:extLst>
                      </xdr:cNvPr>
                      <xdr:cNvSpPr>
                        <a:spLocks noChangeArrowheads="1"/>
                      </xdr:cNvSpPr>
                    </xdr:nvSpPr>
                    <xdr:spPr bwMode="auto">
                      <a:xfrm>
                        <a:off x="8" y="996"/>
                        <a:ext cx="645" cy="107"/>
                      </a:xfrm>
                      <a:prstGeom prst="rect">
                        <a:avLst/>
                      </a:prstGeom>
                      <a:noFill/>
                      <a:ln w="317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xmlns:mc="http://schemas.openxmlformats.org/markup-compatibility/2006" val="FFFFFF" mc:Ignorable="a14" a14:legacySpreadsheetColorIndex="65"/>
                            </a:solidFill>
                          </a14:hiddenFill>
                        </a:ext>
                      </a:extLst>
                    </xdr:spPr>
                  </xdr:sp>
                </xdr:grpSp>
                <xdr:sp macro="" textlink="">
                  <xdr:nvSpPr>
                    <xdr:cNvPr id="277" name="Text Box 566">
                      <a:extLst>
                        <a:ext uri="{FF2B5EF4-FFF2-40B4-BE49-F238E27FC236}">
                          <a16:creationId xmlns:a16="http://schemas.microsoft.com/office/drawing/2014/main" id="{00000000-0008-0000-0000-00001501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601" y="1006"/>
                      <a:ext cx="39" cy="21"/>
                    </a:xfrm>
                    <a:prstGeom prst="rect">
                      <a:avLst/>
                    </a:prstGeom>
                    <a:noFill/>
                    <a:ln w="9525">
                      <a:noFill/>
                      <a:miter lim="800000"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xmlns:mc="http://schemas.openxmlformats.org/markup-compatibility/2006" val="FFFFFF" mc:Ignorable="a14" a14:legacySpreadsheetColorIndex="65"/>
                          </a:solidFill>
                        </a14:hiddenFill>
                      </a:ext>
                    </a:extLst>
                  </xdr:spPr>
                  <xdr:txBody>
                    <a:bodyPr wrap="none" lIns="18288" tIns="27432" rIns="0" bIns="0" anchor="t" upright="1">
                      <a:spAutoFit/>
                    </a:bodyPr>
                    <a:lstStyle/>
                    <a:p>
                      <a:pPr algn="l" rtl="0">
                        <a:defRPr sz="1000"/>
                      </a:pPr>
                      <a:r>
                        <a:rPr lang="lt-LT" sz="1200" b="0" i="0" u="none" strike="noStrike" baseline="0">
                          <a:solidFill>
                            <a:srgbClr val="000000"/>
                          </a:solidFill>
                          <a:latin typeface="Times New Roman"/>
                          <a:cs typeface="Times New Roman"/>
                        </a:rPr>
                        <a:t>Laida</a:t>
                      </a:r>
                    </a:p>
                  </xdr:txBody>
                </xdr:sp>
                <xdr:sp macro="" textlink="">
                  <xdr:nvSpPr>
                    <xdr:cNvPr id="278" name="Text Box 567">
                      <a:extLst>
                        <a:ext uri="{FF2B5EF4-FFF2-40B4-BE49-F238E27FC236}">
                          <a16:creationId xmlns:a16="http://schemas.microsoft.com/office/drawing/2014/main" id="{00000000-0008-0000-0000-00001601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17" y="1017"/>
                      <a:ext cx="49" cy="35"/>
                    </a:xfrm>
                    <a:prstGeom prst="rect">
                      <a:avLst/>
                    </a:prstGeom>
                    <a:noFill/>
                    <a:ln w="9525">
                      <a:noFill/>
                      <a:miter lim="800000"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xmlns:mc="http://schemas.openxmlformats.org/markup-compatibility/2006" val="FFFFFF" mc:Ignorable="a14" a14:legacySpreadsheetColorIndex="65"/>
                          </a:solidFill>
                        </a14:hiddenFill>
                      </a:ext>
                    </a:extLst>
                  </xdr:spPr>
                  <xdr:txBody>
                    <a:bodyPr wrap="none" lIns="18288" tIns="22860" rIns="18288" bIns="22860" anchor="ctr" upright="1">
                      <a:spAutoFit/>
                    </a:bodyPr>
                    <a:lstStyle/>
                    <a:p>
                      <a:pPr algn="ctr" rtl="0">
                        <a:defRPr sz="1000"/>
                      </a:pPr>
                      <a:r>
                        <a:rPr lang="lt-LT" sz="1000" b="0" i="0" u="none" strike="noStrike" baseline="0">
                          <a:solidFill>
                            <a:srgbClr val="000000"/>
                          </a:solidFill>
                          <a:latin typeface="Times New Roman"/>
                          <a:cs typeface="Times New Roman"/>
                        </a:rPr>
                        <a:t>Atestato</a:t>
                      </a:r>
                    </a:p>
                    <a:p>
                      <a:pPr algn="ctr" rtl="0">
                        <a:defRPr sz="1000"/>
                      </a:pPr>
                      <a:r>
                        <a:rPr lang="lt-LT" sz="1000" b="0" i="0" u="none" strike="noStrike" baseline="0">
                          <a:solidFill>
                            <a:srgbClr val="000000"/>
                          </a:solidFill>
                          <a:latin typeface="Times New Roman"/>
                          <a:cs typeface="Times New Roman"/>
                        </a:rPr>
                        <a:t>Nr.</a:t>
                      </a:r>
                    </a:p>
                  </xdr:txBody>
                </xdr:sp>
                <xdr:sp macro="" textlink="">
                  <xdr:nvSpPr>
                    <xdr:cNvPr id="279" name="Text Box 568">
                      <a:extLst>
                        <a:ext uri="{FF2B5EF4-FFF2-40B4-BE49-F238E27FC236}">
                          <a16:creationId xmlns:a16="http://schemas.microsoft.com/office/drawing/2014/main" id="{00000000-0008-0000-0000-00001701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19" y="1060"/>
                      <a:ext cx="41" cy="22"/>
                    </a:xfrm>
                    <a:prstGeom prst="rect">
                      <a:avLst/>
                    </a:prstGeom>
                    <a:noFill/>
                    <a:ln w="9525">
                      <a:noFill/>
                      <a:miter lim="800000"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xmlns:mc="http://schemas.openxmlformats.org/markup-compatibility/2006" val="FFFFFF" mc:Ignorable="a14" a14:legacySpreadsheetColorIndex="65"/>
                          </a:solidFill>
                        </a14:hiddenFill>
                      </a:ext>
                    </a:extLst>
                  </xdr:spPr>
                  <xdr:txBody>
                    <a:bodyPr wrap="none" lIns="18288" tIns="22860" rIns="18288" bIns="22860" anchor="ctr" upright="1">
                      <a:spAutoFit/>
                    </a:bodyPr>
                    <a:lstStyle/>
                    <a:p>
                      <a:pPr algn="ctr" rtl="0">
                        <a:defRPr sz="1000"/>
                      </a:pPr>
                      <a:r>
                        <a:rPr lang="lt-LT" sz="1100" b="1" i="0" u="none" strike="noStrike" baseline="0">
                          <a:solidFill>
                            <a:srgbClr val="000000"/>
                          </a:solidFill>
                          <a:latin typeface="Times New Roman"/>
                          <a:cs typeface="Times New Roman"/>
                        </a:rPr>
                        <a:t>27104</a:t>
                      </a:r>
                    </a:p>
                  </xdr:txBody>
                </xdr:sp>
              </xdr:grpSp>
            </xdr:grpSp>
          </xdr:grpSp>
        </xdr:grpSp>
        <xdr:sp macro="" textlink="">
          <xdr:nvSpPr>
            <xdr:cNvPr id="252" name="Line 543">
              <a:extLst>
                <a:ext uri="{FF2B5EF4-FFF2-40B4-BE49-F238E27FC236}">
                  <a16:creationId xmlns:a16="http://schemas.microsoft.com/office/drawing/2014/main" id="{00000000-0008-0000-0000-0000FC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648450" y="8791575"/>
              <a:ext cx="6143625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3" name="Line 551">
              <a:extLst>
                <a:ext uri="{FF2B5EF4-FFF2-40B4-BE49-F238E27FC236}">
                  <a16:creationId xmlns:a16="http://schemas.microsoft.com/office/drawing/2014/main" id="{00000000-0008-0000-0000-0000FD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2172950" y="8553450"/>
              <a:ext cx="619125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54" name="Text Box 562">
              <a:extLst>
                <a:ext uri="{FF2B5EF4-FFF2-40B4-BE49-F238E27FC236}">
                  <a16:creationId xmlns:a16="http://schemas.microsoft.com/office/drawing/2014/main" id="{00000000-0008-0000-0000-0000FE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562850" y="9001125"/>
              <a:ext cx="809625" cy="317797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  <xdr:txBody>
            <a:bodyPr wrap="none" lIns="18288" tIns="22860" rIns="18288" bIns="22860" anchor="ctr" upright="1">
              <a:noAutofit/>
            </a:bodyPr>
            <a:lstStyle/>
            <a:p>
              <a:pPr algn="ctr" rtl="0">
                <a:lnSpc>
                  <a:spcPts val="1100"/>
                </a:lnSpc>
                <a:defRPr sz="1000"/>
              </a:pPr>
              <a:r>
                <a:rPr lang="lt-L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Rasa</a:t>
              </a:r>
            </a:p>
            <a:p>
              <a:pPr algn="ctr" rtl="0">
                <a:lnSpc>
                  <a:spcPts val="1000"/>
                </a:lnSpc>
                <a:defRPr sz="1000"/>
              </a:pPr>
              <a:r>
                <a:rPr lang="lt-L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Kubiliūtė-Fedč</a:t>
              </a:r>
            </a:p>
          </xdr:txBody>
        </xdr:sp>
        <xdr:sp macro="" textlink="">
          <xdr:nvSpPr>
            <xdr:cNvPr id="255" name="Text Box 561">
              <a:extLst>
                <a:ext uri="{FF2B5EF4-FFF2-40B4-BE49-F238E27FC236}">
                  <a16:creationId xmlns:a16="http://schemas.microsoft.com/office/drawing/2014/main" id="{00000000-0008-0000-0000-0000FF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286625" y="9039225"/>
              <a:ext cx="238125" cy="23857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  <xdr:txBody>
            <a:bodyPr wrap="none" lIns="18288" tIns="22860" rIns="18288" bIns="22860" anchor="ctr" upright="1">
              <a:noAutofit/>
            </a:bodyPr>
            <a:lstStyle/>
            <a:p>
              <a:pPr algn="ctr" rtl="0">
                <a:defRPr sz="1000"/>
              </a:pPr>
              <a:r>
                <a:rPr lang="lt-L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PDV</a:t>
              </a:r>
            </a:p>
          </xdr:txBody>
        </xdr:sp>
        <xdr:sp macro="" textlink="">
          <xdr:nvSpPr>
            <xdr:cNvPr id="256" name="Text Box 568">
              <a:extLst>
                <a:ext uri="{FF2B5EF4-FFF2-40B4-BE49-F238E27FC236}">
                  <a16:creationId xmlns:a16="http://schemas.microsoft.com/office/drawing/2014/main" id="{00000000-0008-0000-0000-000000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734175" y="9029700"/>
              <a:ext cx="409575" cy="274356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  <xdr:txBody>
            <a:bodyPr wrap="none" lIns="18288" tIns="22860" rIns="18288" bIns="22860" anchor="ctr" upright="1">
              <a:noAutofit/>
            </a:bodyPr>
            <a:lstStyle/>
            <a:p>
              <a:pPr algn="ctr" rtl="0">
                <a:defRPr sz="1000"/>
              </a:pPr>
              <a:r>
                <a:rPr lang="lt-LT" sz="110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16468</a:t>
              </a:r>
            </a:p>
          </xdr:txBody>
        </xdr:sp>
      </xdr:grpSp>
      <xdr:sp macro="" textlink="">
        <xdr:nvSpPr>
          <xdr:cNvPr id="248" name="Text Box 558">
            <a:extLst>
              <a:ext uri="{FF2B5EF4-FFF2-40B4-BE49-F238E27FC236}">
                <a16:creationId xmlns:a16="http://schemas.microsoft.com/office/drawing/2014/main" id="{00000000-0008-0000-0000-0000F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44025" y="9048750"/>
            <a:ext cx="295275" cy="2504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  <xdr:txBody>
          <a:bodyPr wrap="none" lIns="18288" tIns="22860" rIns="18288" bIns="22860" anchor="ctr" upright="1">
            <a:noAutofit/>
          </a:bodyPr>
          <a:lstStyle/>
          <a:p>
            <a:pPr algn="ctr" rtl="0">
              <a:defRPr sz="1000"/>
            </a:pPr>
            <a:r>
              <a:rPr lang="lt-LT" sz="10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2020</a:t>
            </a:r>
          </a:p>
        </xdr:txBody>
      </xdr:sp>
      <xdr:pic>
        <xdr:nvPicPr>
          <xdr:cNvPr id="249" name="Picture 105" descr="vrp uab 1">
            <a:extLst>
              <a:ext uri="{FF2B5EF4-FFF2-40B4-BE49-F238E27FC236}">
                <a16:creationId xmlns:a16="http://schemas.microsoft.com/office/drawing/2014/main" id="{00000000-0008-0000-0000-0000F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410450" y="8172450"/>
            <a:ext cx="1552353" cy="50059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7328</xdr:colOff>
      <xdr:row>351</xdr:row>
      <xdr:rowOff>29306</xdr:rowOff>
    </xdr:from>
    <xdr:to>
      <xdr:col>4</xdr:col>
      <xdr:colOff>725367</xdr:colOff>
      <xdr:row>358</xdr:row>
      <xdr:rowOff>146537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7328" y="21963183"/>
          <a:ext cx="6485793" cy="1307123"/>
          <a:chOff x="7326" y="19980518"/>
          <a:chExt cx="6330462" cy="1245577"/>
        </a:xfrm>
      </xdr:grpSpPr>
      <xdr:pic>
        <xdr:nvPicPr>
          <xdr:cNvPr id="285" name="Picture 284">
            <a:extLst>
              <a:ext uri="{FF2B5EF4-FFF2-40B4-BE49-F238E27FC236}">
                <a16:creationId xmlns:a16="http://schemas.microsoft.com/office/drawing/2014/main" id="{00000000-0008-0000-0000-00001D01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 bright="-20000" contrast="60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34307" y="20639942"/>
            <a:ext cx="794238" cy="31297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312" name="Group 311">
            <a:extLst>
              <a:ext uri="{FF2B5EF4-FFF2-40B4-BE49-F238E27FC236}">
                <a16:creationId xmlns:a16="http://schemas.microsoft.com/office/drawing/2014/main" id="{00000000-0008-0000-0000-000038010000}"/>
              </a:ext>
            </a:extLst>
          </xdr:cNvPr>
          <xdr:cNvGrpSpPr/>
        </xdr:nvGrpSpPr>
        <xdr:grpSpPr>
          <a:xfrm>
            <a:off x="7326" y="19980518"/>
            <a:ext cx="6330462" cy="1245577"/>
            <a:chOff x="6648450" y="8029575"/>
            <a:chExt cx="6143625" cy="1303459"/>
          </a:xfrm>
        </xdr:grpSpPr>
        <xdr:grpSp>
          <xdr:nvGrpSpPr>
            <xdr:cNvPr id="313" name="Group 312">
              <a:extLst>
                <a:ext uri="{FF2B5EF4-FFF2-40B4-BE49-F238E27FC236}">
                  <a16:creationId xmlns:a16="http://schemas.microsoft.com/office/drawing/2014/main" id="{00000000-0008-0000-0000-000039010000}"/>
                </a:ext>
              </a:extLst>
            </xdr:cNvPr>
            <xdr:cNvGrpSpPr/>
          </xdr:nvGrpSpPr>
          <xdr:grpSpPr>
            <a:xfrm>
              <a:off x="6648450" y="8029575"/>
              <a:ext cx="6143625" cy="1303459"/>
              <a:chOff x="6648450" y="8029575"/>
              <a:chExt cx="6143625" cy="1303459"/>
            </a:xfrm>
          </xdr:grpSpPr>
          <xdr:pic>
            <xdr:nvPicPr>
              <xdr:cNvPr id="316" name="Picture 315">
                <a:extLst>
                  <a:ext uri="{FF2B5EF4-FFF2-40B4-BE49-F238E27FC236}">
                    <a16:creationId xmlns:a16="http://schemas.microsoft.com/office/drawing/2014/main" id="{00000000-0008-0000-0000-00003C01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" cstate="print">
                <a:lum bright="-20000" contrast="60000"/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8412774" y="9005521"/>
                <a:ext cx="794238" cy="3275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grpSp>
            <xdr:nvGrpSpPr>
              <xdr:cNvPr id="317" name="Group 540">
                <a:extLst>
                  <a:ext uri="{FF2B5EF4-FFF2-40B4-BE49-F238E27FC236}">
                    <a16:creationId xmlns:a16="http://schemas.microsoft.com/office/drawing/2014/main" id="{00000000-0008-0000-0000-00003D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6648450" y="8029575"/>
                <a:ext cx="6143625" cy="1276350"/>
                <a:chOff x="1" y="838"/>
                <a:chExt cx="645" cy="107"/>
              </a:xfrm>
            </xdr:grpSpPr>
            <xdr:sp macro="" textlink="">
              <xdr:nvSpPr>
                <xdr:cNvPr id="323" name="Line 541">
                  <a:extLst>
                    <a:ext uri="{FF2B5EF4-FFF2-40B4-BE49-F238E27FC236}">
                      <a16:creationId xmlns:a16="http://schemas.microsoft.com/office/drawing/2014/main" id="{00000000-0008-0000-0000-00004301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515" y="923"/>
                  <a:ext cx="131" cy="0"/>
                </a:xfrm>
                <a:prstGeom prst="line">
                  <a:avLst/>
                </a:prstGeom>
                <a:noFill/>
                <a:ln w="317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grpSp>
              <xdr:nvGrpSpPr>
                <xdr:cNvPr id="324" name="Group 542">
                  <a:extLst>
                    <a:ext uri="{FF2B5EF4-FFF2-40B4-BE49-F238E27FC236}">
                      <a16:creationId xmlns:a16="http://schemas.microsoft.com/office/drawing/2014/main" id="{00000000-0008-0000-0000-000044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" y="838"/>
                  <a:ext cx="645" cy="107"/>
                  <a:chOff x="8" y="996"/>
                  <a:chExt cx="645" cy="107"/>
                </a:xfrm>
              </xdr:grpSpPr>
              <xdr:sp macro="" textlink="">
                <xdr:nvSpPr>
                  <xdr:cNvPr id="325" name="Line 543">
                    <a:extLst>
                      <a:ext uri="{FF2B5EF4-FFF2-40B4-BE49-F238E27FC236}">
                        <a16:creationId xmlns:a16="http://schemas.microsoft.com/office/drawing/2014/main" id="{00000000-0008-0000-0000-00004501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>
                    <a:off x="8" y="1082"/>
                    <a:ext cx="314" cy="0"/>
                  </a:xfrm>
                  <a:prstGeom prst="line">
                    <a:avLst/>
                  </a:prstGeom>
                  <a:noFill/>
                  <a:ln w="317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grpSp>
                <xdr:nvGrpSpPr>
                  <xdr:cNvPr id="326" name="Group 544">
                    <a:extLst>
                      <a:ext uri="{FF2B5EF4-FFF2-40B4-BE49-F238E27FC236}">
                        <a16:creationId xmlns:a16="http://schemas.microsoft.com/office/drawing/2014/main" id="{00000000-0008-0000-0000-000046010000}"/>
                      </a:ext>
                    </a:extLst>
                  </xdr:cNvPr>
                  <xdr:cNvGrpSpPr>
                    <a:grpSpLocks/>
                  </xdr:cNvGrpSpPr>
                </xdr:nvGrpSpPr>
                <xdr:grpSpPr bwMode="auto">
                  <a:xfrm>
                    <a:off x="8" y="996"/>
                    <a:ext cx="645" cy="107"/>
                    <a:chOff x="8" y="996"/>
                    <a:chExt cx="645" cy="107"/>
                  </a:xfrm>
                </xdr:grpSpPr>
                <xdr:sp macro="" textlink="">
                  <xdr:nvSpPr>
                    <xdr:cNvPr id="327" name="Text Box 545">
                      <a:extLst>
                        <a:ext uri="{FF2B5EF4-FFF2-40B4-BE49-F238E27FC236}">
                          <a16:creationId xmlns:a16="http://schemas.microsoft.com/office/drawing/2014/main" id="{00000000-0008-0000-0000-00004701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614" y="1085"/>
                      <a:ext cx="8" cy="15"/>
                    </a:xfrm>
                    <a:prstGeom prst="rect">
                      <a:avLst/>
                    </a:prstGeom>
                    <a:noFill/>
                    <a:ln w="9525">
                      <a:noFill/>
                      <a:miter lim="800000"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xmlns:mc="http://schemas.openxmlformats.org/markup-compatibility/2006" val="FFFFFF" mc:Ignorable="a14" a14:legacySpreadsheetColorIndex="65"/>
                          </a:solidFill>
                        </a14:hiddenFill>
                      </a:ext>
                    </a:extLst>
                  </xdr:spPr>
                  <xdr:txBody>
                    <a:bodyPr wrap="none" lIns="18288" tIns="22860" rIns="0" bIns="0" anchor="t" upright="1">
                      <a:spAutoFit/>
                    </a:bodyPr>
                    <a:lstStyle/>
                    <a:p>
                      <a:pPr algn="l" rtl="0">
                        <a:defRPr sz="1000"/>
                      </a:pPr>
                      <a:r>
                        <a:rPr lang="lt-LT" sz="1000" b="0" i="0" u="none" strike="noStrike" baseline="0">
                          <a:solidFill>
                            <a:srgbClr val="000000"/>
                          </a:solidFill>
                          <a:latin typeface="Times New Roman"/>
                          <a:cs typeface="Times New Roman"/>
                        </a:rPr>
                        <a:t>1</a:t>
                      </a:r>
                    </a:p>
                  </xdr:txBody>
                </xdr:sp>
                <xdr:sp macro="" textlink="">
                  <xdr:nvSpPr>
                    <xdr:cNvPr id="328" name="Line 546">
                      <a:extLst>
                        <a:ext uri="{FF2B5EF4-FFF2-40B4-BE49-F238E27FC236}">
                          <a16:creationId xmlns:a16="http://schemas.microsoft.com/office/drawing/2014/main" id="{00000000-0008-0000-0000-000048010000}"/>
                        </a:ext>
                      </a:extLst>
                    </xdr:cNvPr>
                    <xdr:cNvSpPr>
                      <a:spLocks noChangeShapeType="1"/>
                    </xdr:cNvSpPr>
                  </xdr:nvSpPr>
                  <xdr:spPr bwMode="auto">
                    <a:xfrm>
                      <a:off x="322" y="996"/>
                      <a:ext cx="0" cy="106"/>
                    </a:xfrm>
                    <a:prstGeom prst="line">
                      <a:avLst/>
                    </a:prstGeom>
                    <a:noFill/>
                    <a:ln w="3175">
                      <a:solidFill>
                        <a:srgbClr val="000000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329" name="Line 547">
                      <a:extLst>
                        <a:ext uri="{FF2B5EF4-FFF2-40B4-BE49-F238E27FC236}">
                          <a16:creationId xmlns:a16="http://schemas.microsoft.com/office/drawing/2014/main" id="{00000000-0008-0000-0000-000049010000}"/>
                        </a:ext>
                      </a:extLst>
                    </xdr:cNvPr>
                    <xdr:cNvSpPr>
                      <a:spLocks noChangeShapeType="1"/>
                    </xdr:cNvSpPr>
                  </xdr:nvSpPr>
                  <xdr:spPr bwMode="auto">
                    <a:xfrm>
                      <a:off x="68" y="996"/>
                      <a:ext cx="0" cy="106"/>
                    </a:xfrm>
                    <a:prstGeom prst="line">
                      <a:avLst/>
                    </a:prstGeom>
                    <a:noFill/>
                    <a:ln w="3175">
                      <a:solidFill>
                        <a:srgbClr val="000000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330" name="Line 548">
                      <a:extLst>
                        <a:ext uri="{FF2B5EF4-FFF2-40B4-BE49-F238E27FC236}">
                          <a16:creationId xmlns:a16="http://schemas.microsoft.com/office/drawing/2014/main" id="{00000000-0008-0000-0000-00004A010000}"/>
                        </a:ext>
                      </a:extLst>
                    </xdr:cNvPr>
                    <xdr:cNvSpPr>
                      <a:spLocks noChangeShapeType="1"/>
                    </xdr:cNvSpPr>
                  </xdr:nvSpPr>
                  <xdr:spPr bwMode="auto">
                    <a:xfrm>
                      <a:off x="269" y="1061"/>
                      <a:ext cx="0" cy="42"/>
                    </a:xfrm>
                    <a:prstGeom prst="line">
                      <a:avLst/>
                    </a:prstGeom>
                    <a:noFill/>
                    <a:ln w="3175">
                      <a:solidFill>
                        <a:srgbClr val="000000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331" name="Line 549">
                      <a:extLst>
                        <a:ext uri="{FF2B5EF4-FFF2-40B4-BE49-F238E27FC236}">
                          <a16:creationId xmlns:a16="http://schemas.microsoft.com/office/drawing/2014/main" id="{00000000-0008-0000-0000-00004B010000}"/>
                        </a:ext>
                      </a:extLst>
                    </xdr:cNvPr>
                    <xdr:cNvSpPr>
                      <a:spLocks noChangeShapeType="1"/>
                    </xdr:cNvSpPr>
                  </xdr:nvSpPr>
                  <xdr:spPr bwMode="auto">
                    <a:xfrm>
                      <a:off x="522" y="1061"/>
                      <a:ext cx="0" cy="42"/>
                    </a:xfrm>
                    <a:prstGeom prst="line">
                      <a:avLst/>
                    </a:prstGeom>
                    <a:noFill/>
                    <a:ln w="3175">
                      <a:solidFill>
                        <a:srgbClr val="000000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332" name="Line 550">
                      <a:extLst>
                        <a:ext uri="{FF2B5EF4-FFF2-40B4-BE49-F238E27FC236}">
                          <a16:creationId xmlns:a16="http://schemas.microsoft.com/office/drawing/2014/main" id="{00000000-0008-0000-0000-00004C010000}"/>
                        </a:ext>
                      </a:extLst>
                    </xdr:cNvPr>
                    <xdr:cNvSpPr>
                      <a:spLocks noChangeShapeType="1"/>
                    </xdr:cNvSpPr>
                  </xdr:nvSpPr>
                  <xdr:spPr bwMode="auto">
                    <a:xfrm>
                      <a:off x="588" y="996"/>
                      <a:ext cx="0" cy="106"/>
                    </a:xfrm>
                    <a:prstGeom prst="line">
                      <a:avLst/>
                    </a:prstGeom>
                    <a:noFill/>
                    <a:ln w="3175">
                      <a:solidFill>
                        <a:srgbClr val="000000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333" name="Line 551">
                      <a:extLst>
                        <a:ext uri="{FF2B5EF4-FFF2-40B4-BE49-F238E27FC236}">
                          <a16:creationId xmlns:a16="http://schemas.microsoft.com/office/drawing/2014/main" id="{00000000-0008-0000-0000-00004D010000}"/>
                        </a:ext>
                      </a:extLst>
                    </xdr:cNvPr>
                    <xdr:cNvSpPr>
                      <a:spLocks noChangeShapeType="1"/>
                    </xdr:cNvSpPr>
                  </xdr:nvSpPr>
                  <xdr:spPr bwMode="auto">
                    <a:xfrm>
                      <a:off x="588" y="1060"/>
                      <a:ext cx="65" cy="0"/>
                    </a:xfrm>
                    <a:prstGeom prst="line">
                      <a:avLst/>
                    </a:prstGeom>
                    <a:noFill/>
                    <a:ln w="3175">
                      <a:solidFill>
                        <a:srgbClr val="000000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334" name="Text Box 552">
                      <a:extLst>
                        <a:ext uri="{FF2B5EF4-FFF2-40B4-BE49-F238E27FC236}">
                          <a16:creationId xmlns:a16="http://schemas.microsoft.com/office/drawing/2014/main" id="{00000000-0008-0000-0000-00004E01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614" y="1043"/>
                      <a:ext cx="9" cy="18"/>
                    </a:xfrm>
                    <a:prstGeom prst="rect">
                      <a:avLst/>
                    </a:prstGeom>
                    <a:noFill/>
                    <a:ln w="9525">
                      <a:noFill/>
                      <a:miter lim="800000"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xmlns:mc="http://schemas.openxmlformats.org/markup-compatibility/2006" val="FFFFFF" mc:Ignorable="a14" a14:legacySpreadsheetColorIndex="65"/>
                          </a:solidFill>
                        </a14:hiddenFill>
                      </a:ext>
                    </a:extLst>
                  </xdr:spPr>
                  <xdr:txBody>
                    <a:bodyPr wrap="none" lIns="18288" tIns="22860" rIns="0" bIns="0" anchor="t" upright="1">
                      <a:spAutoFit/>
                    </a:bodyPr>
                    <a:lstStyle/>
                    <a:p>
                      <a:pPr algn="l" rtl="0">
                        <a:defRPr sz="1000"/>
                      </a:pPr>
                      <a:r>
                        <a:rPr lang="lt-LT" sz="1000" b="0" i="0" u="none" strike="noStrike" baseline="0">
                          <a:solidFill>
                            <a:srgbClr val="000000"/>
                          </a:solidFill>
                          <a:latin typeface="Times New Roman"/>
                          <a:cs typeface="Times New Roman"/>
                        </a:rPr>
                        <a:t>0</a:t>
                      </a:r>
                    </a:p>
                  </xdr:txBody>
                </xdr:sp>
                <xdr:grpSp>
                  <xdr:nvGrpSpPr>
                    <xdr:cNvPr id="335" name="Group 553">
                      <a:extLst>
                        <a:ext uri="{FF2B5EF4-FFF2-40B4-BE49-F238E27FC236}">
                          <a16:creationId xmlns:a16="http://schemas.microsoft.com/office/drawing/2014/main" id="{00000000-0008-0000-0000-00004F010000}"/>
                        </a:ext>
                      </a:extLst>
                    </xdr:cNvPr>
                    <xdr:cNvGrpSpPr>
                      <a:grpSpLocks/>
                    </xdr:cNvGrpSpPr>
                  </xdr:nvGrpSpPr>
                  <xdr:grpSpPr bwMode="auto">
                    <a:xfrm>
                      <a:off x="8" y="996"/>
                      <a:ext cx="645" cy="107"/>
                      <a:chOff x="8" y="996"/>
                      <a:chExt cx="645" cy="107"/>
                    </a:xfrm>
                  </xdr:grpSpPr>
                  <xdr:sp macro="" textlink="">
                    <xdr:nvSpPr>
                      <xdr:cNvPr id="336" name="Text Box 554">
                        <a:extLst>
                          <a:ext uri="{FF2B5EF4-FFF2-40B4-BE49-F238E27FC236}">
                            <a16:creationId xmlns:a16="http://schemas.microsoft.com/office/drawing/2014/main" id="{00000000-0008-0000-0000-00005001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367" y="1007"/>
                        <a:ext cx="183" cy="46"/>
                      </a:xfrm>
                      <a:prstGeom prst="rect">
                        <a:avLst/>
                      </a:prstGeom>
                      <a:noFill/>
                      <a:ln w="9525">
                        <a:noFill/>
                        <a:miter lim="800000"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xmlns:mc="http://schemas.openxmlformats.org/markup-compatibility/2006" val="FFFFFF" mc:Ignorable="a14" a14:legacySpreadsheetColorIndex="65"/>
                            </a:solidFill>
                          </a14:hiddenFill>
                        </a:ext>
                      </a:extLst>
                    </xdr:spPr>
                    <xdr:txBody>
                      <a:bodyPr wrap="none" lIns="27432" tIns="32004" rIns="27432" bIns="32004" anchor="ctr" upright="1">
                        <a:spAutoFit/>
                      </a:bodyPr>
                      <a:lstStyle/>
                      <a:p>
                        <a:pPr algn="ctr" rtl="0">
                          <a:lnSpc>
                            <a:spcPts val="1500"/>
                          </a:lnSpc>
                          <a:defRPr sz="1000"/>
                        </a:pPr>
                        <a:r>
                          <a:rPr lang="lt-LT" sz="1400" b="0" i="0" u="none" strike="noStrike" baseline="0">
                            <a:solidFill>
                              <a:srgbClr val="000000"/>
                            </a:solidFill>
                            <a:latin typeface="Times New Roman"/>
                            <a:cs typeface="Times New Roman"/>
                          </a:rPr>
                          <a:t>Suvestinis darbų kiekių</a:t>
                        </a:r>
                      </a:p>
                      <a:p>
                        <a:pPr algn="ctr" rtl="0">
                          <a:lnSpc>
                            <a:spcPts val="1400"/>
                          </a:lnSpc>
                          <a:defRPr sz="1000"/>
                        </a:pPr>
                        <a:r>
                          <a:rPr lang="lt-LT" sz="1400" b="0" i="0" u="none" strike="noStrike" baseline="0">
                            <a:solidFill>
                              <a:srgbClr val="000000"/>
                            </a:solidFill>
                            <a:latin typeface="Times New Roman"/>
                            <a:cs typeface="Times New Roman"/>
                          </a:rPr>
                          <a:t>žiniaraštis</a:t>
                        </a:r>
                      </a:p>
                    </xdr:txBody>
                  </xdr:sp>
                  <xdr:sp macro="" textlink="">
                    <xdr:nvSpPr>
                      <xdr:cNvPr id="337" name="Text Box 555">
                        <a:extLst>
                          <a:ext uri="{FF2B5EF4-FFF2-40B4-BE49-F238E27FC236}">
                            <a16:creationId xmlns:a16="http://schemas.microsoft.com/office/drawing/2014/main" id="{00000000-0008-0000-0000-00005101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549" y="1085"/>
                        <a:ext cx="9" cy="18"/>
                      </a:xfrm>
                      <a:prstGeom prst="rect">
                        <a:avLst/>
                      </a:prstGeom>
                      <a:noFill/>
                      <a:ln w="9525">
                        <a:noFill/>
                        <a:miter lim="800000"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xmlns:mc="http://schemas.openxmlformats.org/markup-compatibility/2006" val="FFFFFF" mc:Ignorable="a14" a14:legacySpreadsheetColorIndex="65"/>
                            </a:solidFill>
                          </a14:hiddenFill>
                        </a:ext>
                      </a:extLst>
                    </xdr:spPr>
                    <xdr:txBody>
                      <a:bodyPr wrap="none" lIns="18288" tIns="22860" rIns="0" bIns="0" anchor="t" upright="1">
                        <a:spAutoFit/>
                      </a:bodyPr>
                      <a:lstStyle/>
                      <a:p>
                        <a:pPr algn="l" rtl="0">
                          <a:defRPr sz="1000"/>
                        </a:pPr>
                        <a:r>
                          <a:rPr lang="lt-LT" sz="1000" b="0" i="0" u="none" strike="noStrike" baseline="0">
                            <a:solidFill>
                              <a:srgbClr val="000000"/>
                            </a:solidFill>
                            <a:latin typeface="Times New Roman"/>
                            <a:cs typeface="Times New Roman"/>
                          </a:rPr>
                          <a:t>1</a:t>
                        </a:r>
                      </a:p>
                    </xdr:txBody>
                  </xdr:sp>
                  <xdr:sp macro="" textlink="">
                    <xdr:nvSpPr>
                      <xdr:cNvPr id="338" name="Text Box 556">
                        <a:extLst>
                          <a:ext uri="{FF2B5EF4-FFF2-40B4-BE49-F238E27FC236}">
                            <a16:creationId xmlns:a16="http://schemas.microsoft.com/office/drawing/2014/main" id="{00000000-0008-0000-0000-00005201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537" y="1064"/>
                        <a:ext cx="34" cy="18"/>
                      </a:xfrm>
                      <a:prstGeom prst="rect">
                        <a:avLst/>
                      </a:prstGeom>
                      <a:noFill/>
                      <a:ln w="9525">
                        <a:noFill/>
                        <a:miter lim="800000"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xmlns:mc="http://schemas.openxmlformats.org/markup-compatibility/2006" val="FFFFFF" mc:Ignorable="a14" a14:legacySpreadsheetColorIndex="65"/>
                            </a:solidFill>
                          </a14:hiddenFill>
                        </a:ext>
                      </a:extLst>
                    </xdr:spPr>
                    <xdr:txBody>
                      <a:bodyPr wrap="none" lIns="18288" tIns="22860" rIns="0" bIns="0" anchor="t" upright="1">
                        <a:spAutoFit/>
                      </a:bodyPr>
                      <a:lstStyle/>
                      <a:p>
                        <a:pPr algn="l" rtl="0">
                          <a:defRPr sz="1000"/>
                        </a:pPr>
                        <a:r>
                          <a:rPr lang="lt-LT" sz="1000" b="0" i="0" u="none" strike="noStrike" baseline="0">
                            <a:solidFill>
                              <a:srgbClr val="000000"/>
                            </a:solidFill>
                            <a:latin typeface="Times New Roman"/>
                            <a:cs typeface="Times New Roman"/>
                          </a:rPr>
                          <a:t>Lapas</a:t>
                        </a:r>
                      </a:p>
                    </xdr:txBody>
                  </xdr:sp>
                  <xdr:sp macro="" textlink="">
                    <xdr:nvSpPr>
                      <xdr:cNvPr id="339" name="Text Box 557">
                        <a:extLst>
                          <a:ext uri="{FF2B5EF4-FFF2-40B4-BE49-F238E27FC236}">
                            <a16:creationId xmlns:a16="http://schemas.microsoft.com/office/drawing/2014/main" id="{00000000-0008-0000-0000-00005301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606" y="1064"/>
                        <a:ext cx="30" cy="18"/>
                      </a:xfrm>
                      <a:prstGeom prst="rect">
                        <a:avLst/>
                      </a:prstGeom>
                      <a:noFill/>
                      <a:ln w="9525">
                        <a:noFill/>
                        <a:miter lim="800000"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xmlns:mc="http://schemas.openxmlformats.org/markup-compatibility/2006" val="FFFFFF" mc:Ignorable="a14" a14:legacySpreadsheetColorIndex="65"/>
                            </a:solidFill>
                          </a14:hiddenFill>
                        </a:ext>
                      </a:extLst>
                    </xdr:spPr>
                    <xdr:txBody>
                      <a:bodyPr wrap="none" lIns="18288" tIns="22860" rIns="0" bIns="0" anchor="t" upright="1">
                        <a:spAutoFit/>
                      </a:bodyPr>
                      <a:lstStyle/>
                      <a:p>
                        <a:pPr algn="l" rtl="0">
                          <a:defRPr sz="1000"/>
                        </a:pPr>
                        <a:r>
                          <a:rPr lang="lt-LT" sz="1000" b="0" i="0" u="none" strike="noStrike" baseline="0">
                            <a:solidFill>
                              <a:srgbClr val="000000"/>
                            </a:solidFill>
                            <a:latin typeface="Times New Roman"/>
                            <a:cs typeface="Times New Roman"/>
                          </a:rPr>
                          <a:t>Lapų</a:t>
                        </a:r>
                      </a:p>
                    </xdr:txBody>
                  </xdr:sp>
                  <xdr:sp macro="" textlink="">
                    <xdr:nvSpPr>
                      <xdr:cNvPr id="340" name="Text Box 558">
                        <a:extLst>
                          <a:ext uri="{FF2B5EF4-FFF2-40B4-BE49-F238E27FC236}">
                            <a16:creationId xmlns:a16="http://schemas.microsoft.com/office/drawing/2014/main" id="{00000000-0008-0000-0000-00005401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278" y="1060"/>
                        <a:ext cx="31" cy="20"/>
                      </a:xfrm>
                      <a:prstGeom prst="rect">
                        <a:avLst/>
                      </a:prstGeom>
                      <a:noFill/>
                      <a:ln w="9525">
                        <a:noFill/>
                        <a:miter lim="800000"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xmlns:mc="http://schemas.openxmlformats.org/markup-compatibility/2006" val="FFFFFF" mc:Ignorable="a14" a14:legacySpreadsheetColorIndex="65"/>
                            </a:solidFill>
                          </a14:hiddenFill>
                        </a:ext>
                      </a:extLst>
                    </xdr:spPr>
                    <xdr:txBody>
                      <a:bodyPr wrap="none" lIns="18288" tIns="22860" rIns="18288" bIns="22860" anchor="ctr" upright="1">
                        <a:spAutoFit/>
                      </a:bodyPr>
                      <a:lstStyle/>
                      <a:p>
                        <a:pPr algn="ctr" rtl="0">
                          <a:defRPr sz="1000"/>
                        </a:pPr>
                        <a:r>
                          <a:rPr lang="lt-LT" sz="1000" b="0" i="0" u="none" strike="noStrike" baseline="0">
                            <a:solidFill>
                              <a:srgbClr val="000000"/>
                            </a:solidFill>
                            <a:latin typeface="Times New Roman"/>
                            <a:cs typeface="Times New Roman"/>
                          </a:rPr>
                          <a:t>2020</a:t>
                        </a:r>
                      </a:p>
                    </xdr:txBody>
                  </xdr:sp>
                  <xdr:sp macro="" textlink="">
                    <xdr:nvSpPr>
                      <xdr:cNvPr id="341" name="Text Box 559">
                        <a:extLst>
                          <a:ext uri="{FF2B5EF4-FFF2-40B4-BE49-F238E27FC236}">
                            <a16:creationId xmlns:a16="http://schemas.microsoft.com/office/drawing/2014/main" id="{00000000-0008-0000-0000-00005501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333" y="1072"/>
                        <a:ext cx="178" cy="15"/>
                      </a:xfrm>
                      <a:prstGeom prst="rect">
                        <a:avLst/>
                      </a:prstGeom>
                      <a:noFill/>
                      <a:ln w="9525">
                        <a:noFill/>
                        <a:miter lim="800000"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xmlns:mc="http://schemas.openxmlformats.org/markup-compatibility/2006" val="FFFFFF" mc:Ignorable="a14" a14:legacySpreadsheetColorIndex="65"/>
                            </a:solidFill>
                          </a14:hiddenFill>
                        </a:ext>
                      </a:extLst>
                    </xdr:spPr>
                    <xdr:txBody>
                      <a:bodyPr wrap="none" lIns="18288" tIns="27432" rIns="0" bIns="0" anchor="t" upright="1">
                        <a:spAutoFit/>
                      </a:bodyPr>
                      <a:lstStyle/>
                      <a:p>
                        <a:pPr algn="l" rtl="0">
                          <a:defRPr sz="1000"/>
                        </a:pPr>
                        <a:r>
                          <a:rPr lang="lt-LT" sz="1000">
                            <a:effectLst/>
                            <a:latin typeface="Times New Roman"/>
                            <a:ea typeface="Times New Roman"/>
                          </a:rPr>
                          <a:t>P/20239-KRA-BD.SMG-01</a:t>
                        </a:r>
                        <a:r>
                          <a:rPr lang="lt-LT" sz="1000" b="0" i="0" u="none" strike="noStrike" baseline="0">
                            <a:solidFill>
                              <a:srgbClr val="000000"/>
                            </a:solidFill>
                            <a:latin typeface="Times New Roman"/>
                            <a:cs typeface="Times New Roman"/>
                          </a:rPr>
                          <a:t>-SKŽ</a:t>
                        </a:r>
                      </a:p>
                    </xdr:txBody>
                  </xdr:sp>
                  <xdr:grpSp>
                    <xdr:nvGrpSpPr>
                      <xdr:cNvPr id="342" name="Group 560">
                        <a:extLst>
                          <a:ext uri="{FF2B5EF4-FFF2-40B4-BE49-F238E27FC236}">
                            <a16:creationId xmlns:a16="http://schemas.microsoft.com/office/drawing/2014/main" id="{00000000-0008-0000-0000-000056010000}"/>
                          </a:ext>
                        </a:extLst>
                      </xdr:cNvPr>
                      <xdr:cNvGrpSpPr>
                        <a:grpSpLocks/>
                      </xdr:cNvGrpSpPr>
                    </xdr:nvGrpSpPr>
                    <xdr:grpSpPr bwMode="auto">
                      <a:xfrm>
                        <a:off x="8" y="996"/>
                        <a:ext cx="645" cy="107"/>
                        <a:chOff x="8" y="996"/>
                        <a:chExt cx="645" cy="107"/>
                      </a:xfrm>
                    </xdr:grpSpPr>
                    <xdr:sp macro="" textlink="">
                      <xdr:nvSpPr>
                        <xdr:cNvPr id="346" name="Text Box 561">
                          <a:extLst>
                            <a:ext uri="{FF2B5EF4-FFF2-40B4-BE49-F238E27FC236}">
                              <a16:creationId xmlns:a16="http://schemas.microsoft.com/office/drawing/2014/main" id="{00000000-0008-0000-0000-00005A01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76" y="1061"/>
                          <a:ext cx="21" cy="20"/>
                        </a:xfrm>
                        <a:prstGeom prst="rect">
                          <a:avLst/>
                        </a:prstGeom>
                        <a:noFill/>
                        <a:ln w="9525">
                          <a:noFill/>
                          <a:miter lim="800000"/>
                          <a:headEnd/>
                          <a:tailEnd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solidFill>
                                <a:srgbClr xmlns:mc="http://schemas.openxmlformats.org/markup-compatibility/2006" val="FFFFFF" mc:Ignorable="a14" a14:legacySpreadsheetColorIndex="65"/>
                              </a:solidFill>
                            </a14:hiddenFill>
                          </a:ext>
                        </a:extLst>
                      </xdr:spPr>
                      <xdr:txBody>
                        <a:bodyPr wrap="none" lIns="18288" tIns="22860" rIns="18288" bIns="22860" anchor="ctr" upright="1">
                          <a:spAutoFit/>
                        </a:bodyPr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lt-LT" sz="1000" b="0" i="0" u="none" strike="noStrike" baseline="0">
                              <a:solidFill>
                                <a:srgbClr val="000000"/>
                              </a:solidFill>
                              <a:latin typeface="Times New Roman"/>
                              <a:cs typeface="Times New Roman"/>
                            </a:rPr>
                            <a:t>PV</a:t>
                          </a:r>
                        </a:p>
                      </xdr:txBody>
                    </xdr:sp>
                    <xdr:sp macro="" textlink="">
                      <xdr:nvSpPr>
                        <xdr:cNvPr id="347" name="Text Box 562">
                          <a:extLst>
                            <a:ext uri="{FF2B5EF4-FFF2-40B4-BE49-F238E27FC236}">
                              <a16:creationId xmlns:a16="http://schemas.microsoft.com/office/drawing/2014/main" id="{00000000-0008-0000-0000-00005B01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102" y="1053"/>
                          <a:ext cx="85" cy="34"/>
                        </a:xfrm>
                        <a:prstGeom prst="rect">
                          <a:avLst/>
                        </a:prstGeom>
                        <a:noFill/>
                        <a:ln w="9525">
                          <a:noFill/>
                          <a:miter lim="800000"/>
                          <a:headEnd/>
                          <a:tailEnd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solidFill>
                                <a:srgbClr xmlns:mc="http://schemas.openxmlformats.org/markup-compatibility/2006" val="FFFFFF" mc:Ignorable="a14" a14:legacySpreadsheetColorIndex="65"/>
                              </a:solidFill>
                            </a14:hiddenFill>
                          </a:ext>
                        </a:extLst>
                      </xdr:spPr>
                      <xdr:txBody>
                        <a:bodyPr wrap="none" lIns="18288" tIns="22860" rIns="18288" bIns="22860" anchor="ctr" upright="1">
                          <a:spAutoFit/>
                        </a:bodyPr>
                        <a:lstStyle/>
                        <a:p>
                          <a:pPr marL="0" marR="0" lvl="0" indent="0" algn="ctr" defTabSz="914400" rtl="0" eaLnBrk="1" fontAlgn="auto" latinLnBrk="0" hangingPunct="1">
                            <a:lnSpc>
                              <a:spcPts val="1100"/>
                            </a:lnSpc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  <a:defRPr sz="1000"/>
                          </a:pPr>
                          <a:r>
                            <a:rPr kumimoji="0" lang="lt-LT" sz="1000" b="0" i="0" u="none" strike="noStrike" kern="0" cap="none" spc="0" normalizeH="0" baseline="0" noProof="0">
                              <a:ln>
                                <a:noFill/>
                              </a:ln>
                              <a:solidFill>
                                <a:srgbClr val="000000"/>
                              </a:solidFill>
                              <a:effectLst/>
                              <a:uLnTx/>
                              <a:uFillTx/>
                              <a:latin typeface="Times New Roman"/>
                              <a:ea typeface="+mn-ea"/>
                              <a:cs typeface="Times New Roman"/>
                            </a:rPr>
                            <a:t>Rasa</a:t>
                          </a:r>
                        </a:p>
                        <a:p>
                          <a:pPr marL="0" marR="0" lvl="0" indent="0" algn="ctr" defTabSz="914400" rtl="0" eaLnBrk="1" fontAlgn="auto" latinLnBrk="0" hangingPunct="1">
                            <a:lnSpc>
                              <a:spcPts val="1000"/>
                            </a:lnSpc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  <a:defRPr sz="1000"/>
                          </a:pPr>
                          <a:r>
                            <a:rPr kumimoji="0" lang="lt-LT" sz="1000" b="0" i="0" u="none" strike="noStrike" kern="0" cap="none" spc="0" normalizeH="0" baseline="0" noProof="0">
                              <a:ln>
                                <a:noFill/>
                              </a:ln>
                              <a:solidFill>
                                <a:srgbClr val="000000"/>
                              </a:solidFill>
                              <a:effectLst/>
                              <a:uLnTx/>
                              <a:uFillTx/>
                              <a:latin typeface="Times New Roman"/>
                              <a:ea typeface="+mn-ea"/>
                              <a:cs typeface="Times New Roman"/>
                            </a:rPr>
                            <a:t>Kubiliūtė-Fedč</a:t>
                          </a:r>
                        </a:p>
                      </xdr:txBody>
                    </xdr:sp>
                    <xdr:sp macro="" textlink="">
                      <xdr:nvSpPr>
                        <xdr:cNvPr id="348" name="Line 563">
                          <a:extLst>
                            <a:ext uri="{FF2B5EF4-FFF2-40B4-BE49-F238E27FC236}">
                              <a16:creationId xmlns:a16="http://schemas.microsoft.com/office/drawing/2014/main" id="{00000000-0008-0000-0000-00005C010000}"/>
                            </a:ext>
                          </a:extLst>
                        </xdr:cNvPr>
                        <xdr:cNvSpPr>
                          <a:spLocks noChangeShapeType="1"/>
                        </xdr:cNvSpPr>
                      </xdr:nvSpPr>
                      <xdr:spPr bwMode="auto">
                        <a:xfrm>
                          <a:off x="193" y="1060"/>
                          <a:ext cx="0" cy="42"/>
                        </a:xfrm>
                        <a:prstGeom prst="line">
                          <a:avLst/>
                        </a:prstGeom>
                        <a:noFill/>
                        <a:ln w="3175">
                          <a:solidFill>
                            <a:srgbClr val="000000"/>
                          </a:solidFill>
                          <a:round/>
                          <a:headEnd/>
                          <a:tailEnd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noFill/>
                            </a14:hiddenFill>
                          </a:ext>
                        </a:extLst>
                      </xdr:spPr>
                    </xdr:sp>
                    <xdr:sp macro="" textlink="">
                      <xdr:nvSpPr>
                        <xdr:cNvPr id="349" name="Line 564">
                          <a:extLst>
                            <a:ext uri="{FF2B5EF4-FFF2-40B4-BE49-F238E27FC236}">
                              <a16:creationId xmlns:a16="http://schemas.microsoft.com/office/drawing/2014/main" id="{00000000-0008-0000-0000-00005D010000}"/>
                            </a:ext>
                          </a:extLst>
                        </xdr:cNvPr>
                        <xdr:cNvSpPr>
                          <a:spLocks noChangeShapeType="1"/>
                        </xdr:cNvSpPr>
                      </xdr:nvSpPr>
                      <xdr:spPr bwMode="auto">
                        <a:xfrm>
                          <a:off x="101" y="1061"/>
                          <a:ext cx="0" cy="42"/>
                        </a:xfrm>
                        <a:prstGeom prst="line">
                          <a:avLst/>
                        </a:prstGeom>
                        <a:noFill/>
                        <a:ln w="3175">
                          <a:solidFill>
                            <a:srgbClr val="000000"/>
                          </a:solidFill>
                          <a:round/>
                          <a:headEnd/>
                          <a:tailEnd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noFill/>
                            </a14:hiddenFill>
                          </a:ext>
                        </a:extLst>
                      </xdr:spPr>
                    </xdr:sp>
                    <xdr:sp macro="" textlink="">
                      <xdr:nvSpPr>
                        <xdr:cNvPr id="350" name="Rectangle 565">
                          <a:extLst>
                            <a:ext uri="{FF2B5EF4-FFF2-40B4-BE49-F238E27FC236}">
                              <a16:creationId xmlns:a16="http://schemas.microsoft.com/office/drawing/2014/main" id="{00000000-0008-0000-0000-00005E010000}"/>
                            </a:ext>
                          </a:extLst>
                        </xdr:cNvPr>
                        <xdr:cNvSpPr>
                          <a:spLocks noChangeArrowheads="1"/>
                        </xdr:cNvSpPr>
                      </xdr:nvSpPr>
                      <xdr:spPr bwMode="auto">
                        <a:xfrm>
                          <a:off x="8" y="996"/>
                          <a:ext cx="645" cy="107"/>
                        </a:xfrm>
                        <a:prstGeom prst="rect">
                          <a:avLst/>
                        </a:prstGeom>
                        <a:noFill/>
                        <a:ln w="317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solidFill>
                                <a:srgbClr xmlns:mc="http://schemas.openxmlformats.org/markup-compatibility/2006" val="FFFFFF" mc:Ignorable="a14" a14:legacySpreadsheetColorIndex="65"/>
                              </a:solidFill>
                            </a14:hiddenFill>
                          </a:ext>
                        </a:extLst>
                      </xdr:spPr>
                    </xdr:sp>
                  </xdr:grpSp>
                  <xdr:sp macro="" textlink="">
                    <xdr:nvSpPr>
                      <xdr:cNvPr id="343" name="Text Box 566">
                        <a:extLst>
                          <a:ext uri="{FF2B5EF4-FFF2-40B4-BE49-F238E27FC236}">
                            <a16:creationId xmlns:a16="http://schemas.microsoft.com/office/drawing/2014/main" id="{00000000-0008-0000-0000-00005701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601" y="1006"/>
                        <a:ext cx="39" cy="21"/>
                      </a:xfrm>
                      <a:prstGeom prst="rect">
                        <a:avLst/>
                      </a:prstGeom>
                      <a:noFill/>
                      <a:ln w="9525">
                        <a:noFill/>
                        <a:miter lim="800000"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xmlns:mc="http://schemas.openxmlformats.org/markup-compatibility/2006" val="FFFFFF" mc:Ignorable="a14" a14:legacySpreadsheetColorIndex="65"/>
                            </a:solidFill>
                          </a14:hiddenFill>
                        </a:ext>
                      </a:extLst>
                    </xdr:spPr>
                    <xdr:txBody>
                      <a:bodyPr wrap="none" lIns="18288" tIns="27432" rIns="0" bIns="0" anchor="t" upright="1">
                        <a:spAutoFit/>
                      </a:bodyPr>
                      <a:lstStyle/>
                      <a:p>
                        <a:pPr algn="l" rtl="0">
                          <a:defRPr sz="1000"/>
                        </a:pPr>
                        <a:r>
                          <a:rPr lang="lt-LT" sz="1200" b="0" i="0" u="none" strike="noStrike" baseline="0">
                            <a:solidFill>
                              <a:srgbClr val="000000"/>
                            </a:solidFill>
                            <a:latin typeface="Times New Roman"/>
                            <a:cs typeface="Times New Roman"/>
                          </a:rPr>
                          <a:t>Laida</a:t>
                        </a:r>
                      </a:p>
                    </xdr:txBody>
                  </xdr:sp>
                  <xdr:sp macro="" textlink="">
                    <xdr:nvSpPr>
                      <xdr:cNvPr id="344" name="Text Box 567">
                        <a:extLst>
                          <a:ext uri="{FF2B5EF4-FFF2-40B4-BE49-F238E27FC236}">
                            <a16:creationId xmlns:a16="http://schemas.microsoft.com/office/drawing/2014/main" id="{00000000-0008-0000-0000-00005801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17" y="1017"/>
                        <a:ext cx="49" cy="35"/>
                      </a:xfrm>
                      <a:prstGeom prst="rect">
                        <a:avLst/>
                      </a:prstGeom>
                      <a:noFill/>
                      <a:ln w="9525">
                        <a:noFill/>
                        <a:miter lim="800000"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xmlns:mc="http://schemas.openxmlformats.org/markup-compatibility/2006" val="FFFFFF" mc:Ignorable="a14" a14:legacySpreadsheetColorIndex="65"/>
                            </a:solidFill>
                          </a14:hiddenFill>
                        </a:ext>
                      </a:extLst>
                    </xdr:spPr>
                    <xdr:txBody>
                      <a:bodyPr wrap="none" lIns="18288" tIns="22860" rIns="18288" bIns="22860" anchor="ctr" upright="1">
                        <a:spAutoFit/>
                      </a:bodyPr>
                      <a:lstStyle/>
                      <a:p>
                        <a:pPr algn="ctr" rtl="0">
                          <a:defRPr sz="1000"/>
                        </a:pPr>
                        <a:r>
                          <a:rPr lang="lt-LT" sz="1000" b="0" i="0" u="none" strike="noStrike" baseline="0">
                            <a:solidFill>
                              <a:srgbClr val="000000"/>
                            </a:solidFill>
                            <a:latin typeface="Times New Roman"/>
                            <a:cs typeface="Times New Roman"/>
                          </a:rPr>
                          <a:t>Atestato</a:t>
                        </a:r>
                      </a:p>
                      <a:p>
                        <a:pPr algn="ctr" rtl="0">
                          <a:defRPr sz="1000"/>
                        </a:pPr>
                        <a:r>
                          <a:rPr lang="lt-LT" sz="1000" b="0" i="0" u="none" strike="noStrike" baseline="0">
                            <a:solidFill>
                              <a:srgbClr val="000000"/>
                            </a:solidFill>
                            <a:latin typeface="Times New Roman"/>
                            <a:cs typeface="Times New Roman"/>
                          </a:rPr>
                          <a:t>Nr.</a:t>
                        </a:r>
                      </a:p>
                    </xdr:txBody>
                  </xdr:sp>
                  <xdr:sp macro="" textlink="">
                    <xdr:nvSpPr>
                      <xdr:cNvPr id="345" name="Text Box 568">
                        <a:extLst>
                          <a:ext uri="{FF2B5EF4-FFF2-40B4-BE49-F238E27FC236}">
                            <a16:creationId xmlns:a16="http://schemas.microsoft.com/office/drawing/2014/main" id="{00000000-0008-0000-0000-00005901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17" y="1062"/>
                        <a:ext cx="41" cy="18"/>
                      </a:xfrm>
                      <a:prstGeom prst="rect">
                        <a:avLst/>
                      </a:prstGeom>
                      <a:noFill/>
                      <a:ln w="9525">
                        <a:noFill/>
                        <a:miter lim="800000"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xmlns:mc="http://schemas.openxmlformats.org/markup-compatibility/2006" val="FFFFFF" mc:Ignorable="a14" a14:legacySpreadsheetColorIndex="65"/>
                            </a:solidFill>
                          </a14:hiddenFill>
                        </a:ext>
                      </a:extLst>
                    </xdr:spPr>
                    <xdr:txBody>
                      <a:bodyPr wrap="none" lIns="18288" tIns="22860" rIns="18288" bIns="22860" anchor="ctr" upright="1">
                        <a:spAutoFit/>
                      </a:bodyPr>
                      <a:lstStyle/>
                      <a:p>
                        <a:pPr algn="ctr" rtl="0">
                          <a:defRPr sz="1000"/>
                        </a:pPr>
                        <a:r>
                          <a:rPr lang="lt-LT" sz="1100" b="1" i="0" u="none" strike="noStrike" baseline="0">
                            <a:solidFill>
                              <a:srgbClr val="000000"/>
                            </a:solidFill>
                            <a:latin typeface="Times New Roman"/>
                            <a:cs typeface="Times New Roman"/>
                          </a:rPr>
                          <a:t>27104</a:t>
                        </a:r>
                      </a:p>
                    </xdr:txBody>
                  </xdr:sp>
                </xdr:grpSp>
              </xdr:grpSp>
            </xdr:grpSp>
          </xdr:grpSp>
          <xdr:sp macro="" textlink="">
            <xdr:nvSpPr>
              <xdr:cNvPr id="318" name="Line 543">
                <a:extLst>
                  <a:ext uri="{FF2B5EF4-FFF2-40B4-BE49-F238E27FC236}">
                    <a16:creationId xmlns:a16="http://schemas.microsoft.com/office/drawing/2014/main" id="{00000000-0008-0000-0000-00003E01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6648450" y="8791575"/>
                <a:ext cx="6143625" cy="0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19" name="Line 551">
                <a:extLst>
                  <a:ext uri="{FF2B5EF4-FFF2-40B4-BE49-F238E27FC236}">
                    <a16:creationId xmlns:a16="http://schemas.microsoft.com/office/drawing/2014/main" id="{00000000-0008-0000-0000-00003F01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172950" y="8553450"/>
                <a:ext cx="619125" cy="0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20" name="Text Box 562">
                <a:extLst>
                  <a:ext uri="{FF2B5EF4-FFF2-40B4-BE49-F238E27FC236}">
                    <a16:creationId xmlns:a16="http://schemas.microsoft.com/office/drawing/2014/main" id="{00000000-0008-0000-0000-000040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7562850" y="9008793"/>
                <a:ext cx="809625" cy="317797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</a:extLst>
            </xdr:spPr>
            <xdr:txBody>
              <a:bodyPr wrap="none" lIns="18288" tIns="22860" rIns="18288" bIns="22860" anchor="ctr" upright="1">
                <a:noAutofit/>
              </a:bodyPr>
              <a:lstStyle/>
              <a:p>
                <a:pPr algn="ctr" rtl="0">
                  <a:lnSpc>
                    <a:spcPts val="1100"/>
                  </a:lnSpc>
                  <a:defRPr sz="1000"/>
                </a:pPr>
                <a:r>
                  <a:rPr lang="lt-LT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Rasa</a:t>
                </a:r>
              </a:p>
              <a:p>
                <a:pPr algn="ctr" rtl="0">
                  <a:lnSpc>
                    <a:spcPts val="1000"/>
                  </a:lnSpc>
                  <a:defRPr sz="1000"/>
                </a:pPr>
                <a:r>
                  <a:rPr lang="lt-LT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Kubiliūtė-Fedč</a:t>
                </a:r>
              </a:p>
            </xdr:txBody>
          </xdr:sp>
          <xdr:sp macro="" textlink="">
            <xdr:nvSpPr>
              <xdr:cNvPr id="321" name="Text Box 561">
                <a:extLst>
                  <a:ext uri="{FF2B5EF4-FFF2-40B4-BE49-F238E27FC236}">
                    <a16:creationId xmlns:a16="http://schemas.microsoft.com/office/drawing/2014/main" id="{00000000-0008-0000-0000-000041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7264644" y="9039225"/>
                <a:ext cx="238125" cy="238570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</a:extLst>
            </xdr:spPr>
            <xdr:txBody>
              <a:bodyPr wrap="none" lIns="18288" tIns="22860" rIns="18288" bIns="22860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lt-LT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PDV</a:t>
                </a:r>
              </a:p>
            </xdr:txBody>
          </xdr:sp>
          <xdr:sp macro="" textlink="">
            <xdr:nvSpPr>
              <xdr:cNvPr id="322" name="Text Box 568">
                <a:extLst>
                  <a:ext uri="{FF2B5EF4-FFF2-40B4-BE49-F238E27FC236}">
                    <a16:creationId xmlns:a16="http://schemas.microsoft.com/office/drawing/2014/main" id="{00000000-0008-0000-0000-000042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734175" y="9029700"/>
                <a:ext cx="409575" cy="274356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</a:extLst>
            </xdr:spPr>
            <xdr:txBody>
              <a:bodyPr wrap="none" lIns="18288" tIns="22860" rIns="18288" bIns="22860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lt-LT" sz="1100" b="1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16468</a:t>
                </a:r>
              </a:p>
            </xdr:txBody>
          </xdr:sp>
        </xdr:grpSp>
        <xdr:sp macro="" textlink="">
          <xdr:nvSpPr>
            <xdr:cNvPr id="314" name="Text Box 558">
              <a:extLst>
                <a:ext uri="{FF2B5EF4-FFF2-40B4-BE49-F238E27FC236}">
                  <a16:creationId xmlns:a16="http://schemas.microsoft.com/office/drawing/2014/main" id="{00000000-0008-0000-0000-00003A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226793" y="9048750"/>
              <a:ext cx="295275" cy="25049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  <xdr:txBody>
            <a:bodyPr wrap="none" lIns="18288" tIns="22860" rIns="18288" bIns="22860" anchor="ctr" upright="1">
              <a:noAutofit/>
            </a:bodyPr>
            <a:lstStyle/>
            <a:p>
              <a:pPr algn="ctr" rtl="0">
                <a:defRPr sz="1000"/>
              </a:pPr>
              <a:r>
                <a:rPr lang="lt-L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2020</a:t>
              </a:r>
            </a:p>
          </xdr:txBody>
        </xdr:sp>
        <xdr:pic>
          <xdr:nvPicPr>
            <xdr:cNvPr id="315" name="Picture 105" descr="vrp uab 1">
              <a:extLst>
                <a:ext uri="{FF2B5EF4-FFF2-40B4-BE49-F238E27FC236}">
                  <a16:creationId xmlns:a16="http://schemas.microsoft.com/office/drawing/2014/main" id="{00000000-0008-0000-0000-00003B01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410450" y="8172450"/>
              <a:ext cx="1552353" cy="50059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  <xdr:twoCellAnchor>
    <xdr:from>
      <xdr:col>5</xdr:col>
      <xdr:colOff>0</xdr:colOff>
      <xdr:row>230</xdr:row>
      <xdr:rowOff>126997</xdr:rowOff>
    </xdr:from>
    <xdr:to>
      <xdr:col>5</xdr:col>
      <xdr:colOff>0</xdr:colOff>
      <xdr:row>235</xdr:row>
      <xdr:rowOff>0</xdr:rowOff>
    </xdr:to>
    <xdr:grpSp>
      <xdr:nvGrpSpPr>
        <xdr:cNvPr id="128" name="Group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GrpSpPr/>
      </xdr:nvGrpSpPr>
      <xdr:grpSpPr>
        <a:xfrm>
          <a:off x="6523892" y="9489831"/>
          <a:ext cx="0" cy="0"/>
          <a:chOff x="6648450" y="8029575"/>
          <a:chExt cx="6143625" cy="1303459"/>
        </a:xfrm>
      </xdr:grpSpPr>
      <xdr:grpSp>
        <xdr:nvGrpSpPr>
          <xdr:cNvPr id="129" name="Group 128">
            <a:extLst>
              <a:ext uri="{FF2B5EF4-FFF2-40B4-BE49-F238E27FC236}">
                <a16:creationId xmlns:a16="http://schemas.microsoft.com/office/drawing/2014/main" id="{00000000-0008-0000-0000-000081000000}"/>
              </a:ext>
            </a:extLst>
          </xdr:cNvPr>
          <xdr:cNvGrpSpPr/>
        </xdr:nvGrpSpPr>
        <xdr:grpSpPr>
          <a:xfrm>
            <a:off x="6648450" y="8029575"/>
            <a:ext cx="6143625" cy="1303459"/>
            <a:chOff x="6648450" y="8029575"/>
            <a:chExt cx="6143625" cy="1303459"/>
          </a:xfrm>
        </xdr:grpSpPr>
        <xdr:pic>
          <xdr:nvPicPr>
            <xdr:cNvPr id="132" name="Picture 131">
              <a:extLst>
                <a:ext uri="{FF2B5EF4-FFF2-40B4-BE49-F238E27FC236}">
                  <a16:creationId xmlns:a16="http://schemas.microsoft.com/office/drawing/2014/main" id="{00000000-0008-0000-0000-000084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lum bright="-20000" contrast="60000"/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412774" y="9005521"/>
              <a:ext cx="794238" cy="32751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grpSp>
          <xdr:nvGrpSpPr>
            <xdr:cNvPr id="133" name="Group 540">
              <a:extLst>
                <a:ext uri="{FF2B5EF4-FFF2-40B4-BE49-F238E27FC236}">
                  <a16:creationId xmlns:a16="http://schemas.microsoft.com/office/drawing/2014/main" id="{00000000-0008-0000-0000-000085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648450" y="8029575"/>
              <a:ext cx="6143625" cy="1276350"/>
              <a:chOff x="1" y="838"/>
              <a:chExt cx="645" cy="107"/>
            </a:xfrm>
          </xdr:grpSpPr>
          <xdr:sp macro="" textlink="">
            <xdr:nvSpPr>
              <xdr:cNvPr id="139" name="Line 541">
                <a:extLst>
                  <a:ext uri="{FF2B5EF4-FFF2-40B4-BE49-F238E27FC236}">
                    <a16:creationId xmlns:a16="http://schemas.microsoft.com/office/drawing/2014/main" id="{00000000-0008-0000-0000-00008B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515" y="923"/>
                <a:ext cx="131" cy="0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grpSp>
            <xdr:nvGrpSpPr>
              <xdr:cNvPr id="140" name="Group 542">
                <a:extLst>
                  <a:ext uri="{FF2B5EF4-FFF2-40B4-BE49-F238E27FC236}">
                    <a16:creationId xmlns:a16="http://schemas.microsoft.com/office/drawing/2014/main" id="{00000000-0008-0000-0000-00008C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" y="838"/>
                <a:ext cx="645" cy="107"/>
                <a:chOff x="8" y="996"/>
                <a:chExt cx="645" cy="107"/>
              </a:xfrm>
            </xdr:grpSpPr>
            <xdr:sp macro="" textlink="">
              <xdr:nvSpPr>
                <xdr:cNvPr id="141" name="Line 543">
                  <a:extLst>
                    <a:ext uri="{FF2B5EF4-FFF2-40B4-BE49-F238E27FC236}">
                      <a16:creationId xmlns:a16="http://schemas.microsoft.com/office/drawing/2014/main" id="{00000000-0008-0000-0000-00008D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8" y="1080"/>
                  <a:ext cx="329" cy="0"/>
                </a:xfrm>
                <a:prstGeom prst="line">
                  <a:avLst/>
                </a:prstGeom>
                <a:noFill/>
                <a:ln w="317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grpSp>
              <xdr:nvGrpSpPr>
                <xdr:cNvPr id="142" name="Group 544">
                  <a:extLst>
                    <a:ext uri="{FF2B5EF4-FFF2-40B4-BE49-F238E27FC236}">
                      <a16:creationId xmlns:a16="http://schemas.microsoft.com/office/drawing/2014/main" id="{00000000-0008-0000-0000-00008E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8" y="996"/>
                  <a:ext cx="645" cy="107"/>
                  <a:chOff x="8" y="996"/>
                  <a:chExt cx="645" cy="107"/>
                </a:xfrm>
              </xdr:grpSpPr>
              <xdr:sp macro="" textlink="">
                <xdr:nvSpPr>
                  <xdr:cNvPr id="143" name="Text Box 545">
                    <a:extLst>
                      <a:ext uri="{FF2B5EF4-FFF2-40B4-BE49-F238E27FC236}">
                        <a16:creationId xmlns:a16="http://schemas.microsoft.com/office/drawing/2014/main" id="{00000000-0008-0000-0000-00008F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614" y="1085"/>
                    <a:ext cx="9" cy="16"/>
                  </a:xfrm>
                  <a:prstGeom prst="rect">
                    <a:avLst/>
                  </a:prstGeom>
                  <a:noFill/>
                  <a:ln w="9525">
                    <a:noFill/>
                    <a:miter lim="800000"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FFFFFF" mc:Ignorable="a14" a14:legacySpreadsheetColorIndex="65"/>
                        </a:solidFill>
                      </a14:hiddenFill>
                    </a:ext>
                  </a:extLst>
                </xdr:spPr>
                <xdr:txBody>
                  <a:bodyPr wrap="none" lIns="18288" tIns="22860" rIns="0" bIns="0" anchor="t" upright="1">
                    <a:spAutoFit/>
                  </a:bodyPr>
                  <a:lstStyle/>
                  <a:p>
                    <a:pPr algn="l" rtl="0">
                      <a:defRPr sz="1000"/>
                    </a:pPr>
                    <a:r>
                      <a:rPr lang="lt-LT" sz="1000" b="0" i="0" u="none" strike="noStrike" baseline="0">
                        <a:solidFill>
                          <a:srgbClr val="000000"/>
                        </a:solidFill>
                        <a:latin typeface="Times New Roman"/>
                        <a:cs typeface="Times New Roman"/>
                      </a:rPr>
                      <a:t>3</a:t>
                    </a:r>
                  </a:p>
                </xdr:txBody>
              </xdr:sp>
              <xdr:sp macro="" textlink="">
                <xdr:nvSpPr>
                  <xdr:cNvPr id="147" name="Line 546">
                    <a:extLst>
                      <a:ext uri="{FF2B5EF4-FFF2-40B4-BE49-F238E27FC236}">
                        <a16:creationId xmlns:a16="http://schemas.microsoft.com/office/drawing/2014/main" id="{00000000-0008-0000-0000-000093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>
                    <a:off x="338" y="996"/>
                    <a:ext cx="0" cy="106"/>
                  </a:xfrm>
                  <a:prstGeom prst="line">
                    <a:avLst/>
                  </a:prstGeom>
                  <a:noFill/>
                  <a:ln w="317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148" name="Line 547">
                    <a:extLst>
                      <a:ext uri="{FF2B5EF4-FFF2-40B4-BE49-F238E27FC236}">
                        <a16:creationId xmlns:a16="http://schemas.microsoft.com/office/drawing/2014/main" id="{00000000-0008-0000-0000-000094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>
                    <a:off x="72" y="996"/>
                    <a:ext cx="0" cy="106"/>
                  </a:xfrm>
                  <a:prstGeom prst="line">
                    <a:avLst/>
                  </a:prstGeom>
                  <a:noFill/>
                  <a:ln w="317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149" name="Line 548">
                    <a:extLst>
                      <a:ext uri="{FF2B5EF4-FFF2-40B4-BE49-F238E27FC236}">
                        <a16:creationId xmlns:a16="http://schemas.microsoft.com/office/drawing/2014/main" id="{00000000-0008-0000-0000-000095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>
                    <a:off x="269" y="1061"/>
                    <a:ext cx="0" cy="42"/>
                  </a:xfrm>
                  <a:prstGeom prst="line">
                    <a:avLst/>
                  </a:prstGeom>
                  <a:noFill/>
                  <a:ln w="317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150" name="Line 549">
                    <a:extLst>
                      <a:ext uri="{FF2B5EF4-FFF2-40B4-BE49-F238E27FC236}">
                        <a16:creationId xmlns:a16="http://schemas.microsoft.com/office/drawing/2014/main" id="{00000000-0008-0000-0000-000096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>
                    <a:off x="522" y="1061"/>
                    <a:ext cx="0" cy="42"/>
                  </a:xfrm>
                  <a:prstGeom prst="line">
                    <a:avLst/>
                  </a:prstGeom>
                  <a:noFill/>
                  <a:ln w="317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151" name="Line 550">
                    <a:extLst>
                      <a:ext uri="{FF2B5EF4-FFF2-40B4-BE49-F238E27FC236}">
                        <a16:creationId xmlns:a16="http://schemas.microsoft.com/office/drawing/2014/main" id="{00000000-0008-0000-0000-000097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>
                    <a:off x="588" y="996"/>
                    <a:ext cx="0" cy="106"/>
                  </a:xfrm>
                  <a:prstGeom prst="line">
                    <a:avLst/>
                  </a:prstGeom>
                  <a:noFill/>
                  <a:ln w="317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152" name="Line 551">
                    <a:extLst>
                      <a:ext uri="{FF2B5EF4-FFF2-40B4-BE49-F238E27FC236}">
                        <a16:creationId xmlns:a16="http://schemas.microsoft.com/office/drawing/2014/main" id="{00000000-0008-0000-0000-000098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>
                    <a:off x="588" y="1060"/>
                    <a:ext cx="65" cy="0"/>
                  </a:xfrm>
                  <a:prstGeom prst="line">
                    <a:avLst/>
                  </a:prstGeom>
                  <a:noFill/>
                  <a:ln w="317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153" name="Text Box 552">
                    <a:extLst>
                      <a:ext uri="{FF2B5EF4-FFF2-40B4-BE49-F238E27FC236}">
                        <a16:creationId xmlns:a16="http://schemas.microsoft.com/office/drawing/2014/main" id="{00000000-0008-0000-0000-00009900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614" y="1043"/>
                    <a:ext cx="9" cy="18"/>
                  </a:xfrm>
                  <a:prstGeom prst="rect">
                    <a:avLst/>
                  </a:prstGeom>
                  <a:noFill/>
                  <a:ln w="9525">
                    <a:noFill/>
                    <a:miter lim="800000"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FFFFFF" mc:Ignorable="a14" a14:legacySpreadsheetColorIndex="65"/>
                        </a:solidFill>
                      </a14:hiddenFill>
                    </a:ext>
                  </a:extLst>
                </xdr:spPr>
                <xdr:txBody>
                  <a:bodyPr wrap="none" lIns="18288" tIns="22860" rIns="0" bIns="0" anchor="t" upright="1">
                    <a:spAutoFit/>
                  </a:bodyPr>
                  <a:lstStyle/>
                  <a:p>
                    <a:pPr algn="l" rtl="0">
                      <a:defRPr sz="1000"/>
                    </a:pPr>
                    <a:r>
                      <a:rPr lang="lt-LT" sz="1000" b="0" i="0" u="none" strike="noStrike" baseline="0">
                        <a:solidFill>
                          <a:srgbClr val="000000"/>
                        </a:solidFill>
                        <a:latin typeface="Times New Roman"/>
                        <a:cs typeface="Times New Roman"/>
                      </a:rPr>
                      <a:t>0</a:t>
                    </a:r>
                  </a:p>
                </xdr:txBody>
              </xdr:sp>
              <xdr:grpSp>
                <xdr:nvGrpSpPr>
                  <xdr:cNvPr id="154" name="Group 553">
                    <a:extLst>
                      <a:ext uri="{FF2B5EF4-FFF2-40B4-BE49-F238E27FC236}">
                        <a16:creationId xmlns:a16="http://schemas.microsoft.com/office/drawing/2014/main" id="{00000000-0008-0000-0000-00009A000000}"/>
                      </a:ext>
                    </a:extLst>
                  </xdr:cNvPr>
                  <xdr:cNvGrpSpPr>
                    <a:grpSpLocks/>
                  </xdr:cNvGrpSpPr>
                </xdr:nvGrpSpPr>
                <xdr:grpSpPr bwMode="auto">
                  <a:xfrm>
                    <a:off x="8" y="996"/>
                    <a:ext cx="645" cy="107"/>
                    <a:chOff x="8" y="996"/>
                    <a:chExt cx="645" cy="107"/>
                  </a:xfrm>
                </xdr:grpSpPr>
                <xdr:sp macro="" textlink="">
                  <xdr:nvSpPr>
                    <xdr:cNvPr id="155" name="Text Box 554">
                      <a:extLst>
                        <a:ext uri="{FF2B5EF4-FFF2-40B4-BE49-F238E27FC236}">
                          <a16:creationId xmlns:a16="http://schemas.microsoft.com/office/drawing/2014/main" id="{00000000-0008-0000-0000-00009B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371" y="1011"/>
                      <a:ext cx="183" cy="46"/>
                    </a:xfrm>
                    <a:prstGeom prst="rect">
                      <a:avLst/>
                    </a:prstGeom>
                    <a:noFill/>
                    <a:ln w="9525">
                      <a:noFill/>
                      <a:miter lim="800000"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xmlns:mc="http://schemas.openxmlformats.org/markup-compatibility/2006" val="FFFFFF" mc:Ignorable="a14" a14:legacySpreadsheetColorIndex="65"/>
                          </a:solidFill>
                        </a14:hiddenFill>
                      </a:ext>
                    </a:extLst>
                  </xdr:spPr>
                  <xdr:txBody>
                    <a:bodyPr wrap="none" lIns="27432" tIns="32004" rIns="27432" bIns="32004" anchor="ctr" upright="1">
                      <a:spAutoFit/>
                    </a:bodyPr>
                    <a:lstStyle/>
                    <a:p>
                      <a:pPr algn="ctr" rtl="0">
                        <a:lnSpc>
                          <a:spcPts val="1500"/>
                        </a:lnSpc>
                        <a:defRPr sz="1000"/>
                      </a:pPr>
                      <a:r>
                        <a:rPr lang="lt-LT" sz="1400" b="0" i="0" u="none" strike="noStrike" baseline="0">
                          <a:solidFill>
                            <a:srgbClr val="000000"/>
                          </a:solidFill>
                          <a:latin typeface="Times New Roman"/>
                          <a:cs typeface="Times New Roman"/>
                        </a:rPr>
                        <a:t>Suvestinis darbų kiekių</a:t>
                      </a:r>
                    </a:p>
                    <a:p>
                      <a:pPr algn="ctr" rtl="0">
                        <a:lnSpc>
                          <a:spcPts val="1400"/>
                        </a:lnSpc>
                        <a:defRPr sz="1000"/>
                      </a:pPr>
                      <a:r>
                        <a:rPr lang="lt-LT" sz="1400" b="0" i="0" u="none" strike="noStrike" baseline="0">
                          <a:solidFill>
                            <a:srgbClr val="000000"/>
                          </a:solidFill>
                          <a:latin typeface="Times New Roman"/>
                          <a:cs typeface="Times New Roman"/>
                        </a:rPr>
                        <a:t>žiniaraštis</a:t>
                      </a:r>
                    </a:p>
                  </xdr:txBody>
                </xdr:sp>
                <xdr:sp macro="" textlink="">
                  <xdr:nvSpPr>
                    <xdr:cNvPr id="156" name="Text Box 555">
                      <a:extLst>
                        <a:ext uri="{FF2B5EF4-FFF2-40B4-BE49-F238E27FC236}">
                          <a16:creationId xmlns:a16="http://schemas.microsoft.com/office/drawing/2014/main" id="{00000000-0008-0000-0000-00009C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549" y="1085"/>
                      <a:ext cx="9" cy="18"/>
                    </a:xfrm>
                    <a:prstGeom prst="rect">
                      <a:avLst/>
                    </a:prstGeom>
                    <a:noFill/>
                    <a:ln w="9525">
                      <a:noFill/>
                      <a:miter lim="800000"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xmlns:mc="http://schemas.openxmlformats.org/markup-compatibility/2006" val="FFFFFF" mc:Ignorable="a14" a14:legacySpreadsheetColorIndex="65"/>
                          </a:solidFill>
                        </a14:hiddenFill>
                      </a:ext>
                    </a:extLst>
                  </xdr:spPr>
                  <xdr:txBody>
                    <a:bodyPr wrap="none" lIns="18288" tIns="22860" rIns="0" bIns="0" anchor="t" upright="1">
                      <a:spAutoFit/>
                    </a:bodyPr>
                    <a:lstStyle/>
                    <a:p>
                      <a:pPr algn="l" rtl="0">
                        <a:defRPr sz="1000"/>
                      </a:pPr>
                      <a:r>
                        <a:rPr lang="lt-LT" sz="1000" b="0" i="0" u="none" strike="noStrike" baseline="0">
                          <a:solidFill>
                            <a:srgbClr val="000000"/>
                          </a:solidFill>
                          <a:latin typeface="Times New Roman"/>
                          <a:cs typeface="Times New Roman"/>
                        </a:rPr>
                        <a:t>1</a:t>
                      </a:r>
                    </a:p>
                  </xdr:txBody>
                </xdr:sp>
                <xdr:sp macro="" textlink="">
                  <xdr:nvSpPr>
                    <xdr:cNvPr id="157" name="Text Box 556">
                      <a:extLst>
                        <a:ext uri="{FF2B5EF4-FFF2-40B4-BE49-F238E27FC236}">
                          <a16:creationId xmlns:a16="http://schemas.microsoft.com/office/drawing/2014/main" id="{00000000-0008-0000-0000-00009D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537" y="1064"/>
                      <a:ext cx="34" cy="18"/>
                    </a:xfrm>
                    <a:prstGeom prst="rect">
                      <a:avLst/>
                    </a:prstGeom>
                    <a:noFill/>
                    <a:ln w="9525">
                      <a:noFill/>
                      <a:miter lim="800000"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xmlns:mc="http://schemas.openxmlformats.org/markup-compatibility/2006" val="FFFFFF" mc:Ignorable="a14" a14:legacySpreadsheetColorIndex="65"/>
                          </a:solidFill>
                        </a14:hiddenFill>
                      </a:ext>
                    </a:extLst>
                  </xdr:spPr>
                  <xdr:txBody>
                    <a:bodyPr wrap="none" lIns="18288" tIns="22860" rIns="0" bIns="0" anchor="t" upright="1">
                      <a:spAutoFit/>
                    </a:bodyPr>
                    <a:lstStyle/>
                    <a:p>
                      <a:pPr algn="l" rtl="0">
                        <a:defRPr sz="1000"/>
                      </a:pPr>
                      <a:r>
                        <a:rPr lang="lt-LT" sz="1000" b="0" i="0" u="none" strike="noStrike" baseline="0">
                          <a:solidFill>
                            <a:srgbClr val="000000"/>
                          </a:solidFill>
                          <a:latin typeface="Times New Roman"/>
                          <a:cs typeface="Times New Roman"/>
                        </a:rPr>
                        <a:t>Lapas</a:t>
                      </a:r>
                    </a:p>
                  </xdr:txBody>
                </xdr:sp>
                <xdr:sp macro="" textlink="">
                  <xdr:nvSpPr>
                    <xdr:cNvPr id="158" name="Text Box 557">
                      <a:extLst>
                        <a:ext uri="{FF2B5EF4-FFF2-40B4-BE49-F238E27FC236}">
                          <a16:creationId xmlns:a16="http://schemas.microsoft.com/office/drawing/2014/main" id="{00000000-0008-0000-0000-00009E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606" y="1064"/>
                      <a:ext cx="30" cy="18"/>
                    </a:xfrm>
                    <a:prstGeom prst="rect">
                      <a:avLst/>
                    </a:prstGeom>
                    <a:noFill/>
                    <a:ln w="9525">
                      <a:noFill/>
                      <a:miter lim="800000"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xmlns:mc="http://schemas.openxmlformats.org/markup-compatibility/2006" val="FFFFFF" mc:Ignorable="a14" a14:legacySpreadsheetColorIndex="65"/>
                          </a:solidFill>
                        </a14:hiddenFill>
                      </a:ext>
                    </a:extLst>
                  </xdr:spPr>
                  <xdr:txBody>
                    <a:bodyPr wrap="none" lIns="18288" tIns="22860" rIns="0" bIns="0" anchor="t" upright="1">
                      <a:spAutoFit/>
                    </a:bodyPr>
                    <a:lstStyle/>
                    <a:p>
                      <a:pPr algn="l" rtl="0">
                        <a:defRPr sz="1000"/>
                      </a:pPr>
                      <a:r>
                        <a:rPr lang="lt-LT" sz="1000" b="0" i="0" u="none" strike="noStrike" baseline="0">
                          <a:solidFill>
                            <a:srgbClr val="000000"/>
                          </a:solidFill>
                          <a:latin typeface="Times New Roman"/>
                          <a:cs typeface="Times New Roman"/>
                        </a:rPr>
                        <a:t>Lapų</a:t>
                      </a:r>
                    </a:p>
                  </xdr:txBody>
                </xdr:sp>
                <xdr:sp macro="" textlink="">
                  <xdr:nvSpPr>
                    <xdr:cNvPr id="159" name="Text Box 558">
                      <a:extLst>
                        <a:ext uri="{FF2B5EF4-FFF2-40B4-BE49-F238E27FC236}">
                          <a16:creationId xmlns:a16="http://schemas.microsoft.com/office/drawing/2014/main" id="{00000000-0008-0000-0000-00009F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291" y="1060"/>
                      <a:ext cx="31" cy="20"/>
                    </a:xfrm>
                    <a:prstGeom prst="rect">
                      <a:avLst/>
                    </a:prstGeom>
                    <a:noFill/>
                    <a:ln w="9525">
                      <a:noFill/>
                      <a:miter lim="800000"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xmlns:mc="http://schemas.openxmlformats.org/markup-compatibility/2006" val="FFFFFF" mc:Ignorable="a14" a14:legacySpreadsheetColorIndex="65"/>
                          </a:solidFill>
                        </a14:hiddenFill>
                      </a:ext>
                    </a:extLst>
                  </xdr:spPr>
                  <xdr:txBody>
                    <a:bodyPr wrap="none" lIns="18288" tIns="22860" rIns="18288" bIns="22860" anchor="ctr" upright="1">
                      <a:spAutoFit/>
                    </a:bodyPr>
                    <a:lstStyle/>
                    <a:p>
                      <a:pPr algn="ctr" rtl="0">
                        <a:defRPr sz="1000"/>
                      </a:pPr>
                      <a:r>
                        <a:rPr lang="lt-LT" sz="1000" b="0" i="0" u="none" strike="noStrike" baseline="0">
                          <a:solidFill>
                            <a:srgbClr val="000000"/>
                          </a:solidFill>
                          <a:latin typeface="Times New Roman"/>
                          <a:cs typeface="Times New Roman"/>
                        </a:rPr>
                        <a:t>2020</a:t>
                      </a:r>
                    </a:p>
                  </xdr:txBody>
                </xdr:sp>
                <xdr:sp macro="" textlink="">
                  <xdr:nvSpPr>
                    <xdr:cNvPr id="160" name="Text Box 559">
                      <a:extLst>
                        <a:ext uri="{FF2B5EF4-FFF2-40B4-BE49-F238E27FC236}">
                          <a16:creationId xmlns:a16="http://schemas.microsoft.com/office/drawing/2014/main" id="{00000000-0008-0000-0000-0000A0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345" y="1072"/>
                      <a:ext cx="174" cy="20"/>
                    </a:xfrm>
                    <a:prstGeom prst="rect">
                      <a:avLst/>
                    </a:prstGeom>
                    <a:noFill/>
                    <a:ln w="9525">
                      <a:noFill/>
                      <a:miter lim="800000"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xmlns:mc="http://schemas.openxmlformats.org/markup-compatibility/2006" val="FFFFFF" mc:Ignorable="a14" a14:legacySpreadsheetColorIndex="65"/>
                          </a:solidFill>
                        </a14:hiddenFill>
                      </a:ext>
                    </a:extLst>
                  </xdr:spPr>
                  <xdr:txBody>
                    <a:bodyPr wrap="none" lIns="18288" tIns="27432" rIns="0" bIns="0" anchor="t" upright="1">
                      <a:spAutoFit/>
                    </a:bodyPr>
                    <a:lstStyle/>
                    <a:p>
                      <a:pPr algn="l" rtl="0">
                        <a:defRPr sz="1000"/>
                      </a:pPr>
                      <a:r>
                        <a:rPr lang="en-GB" sz="1100">
                          <a:effectLst/>
                          <a:latin typeface="Times New Roman"/>
                          <a:ea typeface="Times New Roman"/>
                        </a:rPr>
                        <a:t>P/20227-TDP-SMG-02</a:t>
                      </a:r>
                      <a:r>
                        <a:rPr lang="lt-LT" sz="1100" b="0" i="0" u="none" strike="noStrike" baseline="0">
                          <a:solidFill>
                            <a:srgbClr val="000000"/>
                          </a:solidFill>
                          <a:latin typeface="Times New Roman"/>
                          <a:cs typeface="Times New Roman"/>
                        </a:rPr>
                        <a:t>-SKŽ</a:t>
                      </a:r>
                    </a:p>
                  </xdr:txBody>
                </xdr:sp>
                <xdr:grpSp>
                  <xdr:nvGrpSpPr>
                    <xdr:cNvPr id="161" name="Group 560">
                      <a:extLst>
                        <a:ext uri="{FF2B5EF4-FFF2-40B4-BE49-F238E27FC236}">
                          <a16:creationId xmlns:a16="http://schemas.microsoft.com/office/drawing/2014/main" id="{00000000-0008-0000-0000-0000A1000000}"/>
                        </a:ext>
                      </a:extLst>
                    </xdr:cNvPr>
                    <xdr:cNvGrpSpPr>
                      <a:grpSpLocks/>
                    </xdr:cNvGrpSpPr>
                  </xdr:nvGrpSpPr>
                  <xdr:grpSpPr bwMode="auto">
                    <a:xfrm>
                      <a:off x="8" y="996"/>
                      <a:ext cx="645" cy="107"/>
                      <a:chOff x="8" y="996"/>
                      <a:chExt cx="645" cy="107"/>
                    </a:xfrm>
                  </xdr:grpSpPr>
                  <xdr:sp macro="" textlink="">
                    <xdr:nvSpPr>
                      <xdr:cNvPr id="165" name="Text Box 561">
                        <a:extLst>
                          <a:ext uri="{FF2B5EF4-FFF2-40B4-BE49-F238E27FC236}">
                            <a16:creationId xmlns:a16="http://schemas.microsoft.com/office/drawing/2014/main" id="{00000000-0008-0000-0000-0000A5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79" y="1061"/>
                        <a:ext cx="21" cy="20"/>
                      </a:xfrm>
                      <a:prstGeom prst="rect">
                        <a:avLst/>
                      </a:prstGeom>
                      <a:noFill/>
                      <a:ln w="9525">
                        <a:noFill/>
                        <a:miter lim="800000"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xmlns:mc="http://schemas.openxmlformats.org/markup-compatibility/2006" val="FFFFFF" mc:Ignorable="a14" a14:legacySpreadsheetColorIndex="65"/>
                            </a:solidFill>
                          </a14:hiddenFill>
                        </a:ext>
                      </a:extLst>
                    </xdr:spPr>
                    <xdr:txBody>
                      <a:bodyPr wrap="none" lIns="18288" tIns="22860" rIns="18288" bIns="22860" anchor="ctr" upright="1">
                        <a:spAutoFit/>
                      </a:bodyPr>
                      <a:lstStyle/>
                      <a:p>
                        <a:pPr algn="ctr" rtl="0">
                          <a:defRPr sz="1000"/>
                        </a:pPr>
                        <a:r>
                          <a:rPr lang="lt-LT" sz="1000" b="0" i="0" u="none" strike="noStrike" baseline="0">
                            <a:solidFill>
                              <a:srgbClr val="000000"/>
                            </a:solidFill>
                            <a:latin typeface="Times New Roman"/>
                            <a:cs typeface="Times New Roman"/>
                          </a:rPr>
                          <a:t>PV</a:t>
                        </a:r>
                      </a:p>
                    </xdr:txBody>
                  </xdr:sp>
                  <xdr:sp macro="" textlink="">
                    <xdr:nvSpPr>
                      <xdr:cNvPr id="166" name="Text Box 562">
                        <a:extLst>
                          <a:ext uri="{FF2B5EF4-FFF2-40B4-BE49-F238E27FC236}">
                            <a16:creationId xmlns:a16="http://schemas.microsoft.com/office/drawing/2014/main" id="{00000000-0008-0000-0000-0000A6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103" y="1052"/>
                        <a:ext cx="85" cy="35"/>
                      </a:xfrm>
                      <a:prstGeom prst="rect">
                        <a:avLst/>
                      </a:prstGeom>
                      <a:noFill/>
                      <a:ln w="9525">
                        <a:noFill/>
                        <a:miter lim="800000"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xmlns:mc="http://schemas.openxmlformats.org/markup-compatibility/2006" val="FFFFFF" mc:Ignorable="a14" a14:legacySpreadsheetColorIndex="65"/>
                            </a:solidFill>
                          </a14:hiddenFill>
                        </a:ext>
                      </a:extLst>
                    </xdr:spPr>
                    <xdr:txBody>
                      <a:bodyPr wrap="none" lIns="18288" tIns="22860" rIns="18288" bIns="22860" anchor="ctr" upright="1">
                        <a:spAutoFit/>
                      </a:bodyPr>
                      <a:lstStyle/>
                      <a:p>
                        <a:pPr algn="ctr" rtl="0">
                          <a:lnSpc>
                            <a:spcPts val="1100"/>
                          </a:lnSpc>
                          <a:defRPr sz="1000"/>
                        </a:pPr>
                        <a:r>
                          <a:rPr lang="lt-LT" sz="1000" b="0" i="0" u="none" strike="noStrike" baseline="0">
                            <a:solidFill>
                              <a:srgbClr val="000000"/>
                            </a:solidFill>
                            <a:latin typeface="Times New Roman"/>
                            <a:cs typeface="Times New Roman"/>
                          </a:rPr>
                          <a:t>Rasa</a:t>
                        </a:r>
                      </a:p>
                      <a:p>
                        <a:pPr algn="ctr" rtl="0">
                          <a:lnSpc>
                            <a:spcPts val="1100"/>
                          </a:lnSpc>
                          <a:defRPr sz="1000"/>
                        </a:pPr>
                        <a:r>
                          <a:rPr lang="lt-LT" sz="1000" b="0" i="0" u="none" strike="noStrike" baseline="0">
                            <a:solidFill>
                              <a:srgbClr val="000000"/>
                            </a:solidFill>
                            <a:latin typeface="Times New Roman"/>
                            <a:cs typeface="Times New Roman"/>
                          </a:rPr>
                          <a:t>Kubiliūtė-Fedč</a:t>
                        </a:r>
                      </a:p>
                    </xdr:txBody>
                  </xdr:sp>
                  <xdr:sp macro="" textlink="">
                    <xdr:nvSpPr>
                      <xdr:cNvPr id="167" name="Line 563">
                        <a:extLst>
                          <a:ext uri="{FF2B5EF4-FFF2-40B4-BE49-F238E27FC236}">
                            <a16:creationId xmlns:a16="http://schemas.microsoft.com/office/drawing/2014/main" id="{00000000-0008-0000-0000-0000A7000000}"/>
                          </a:ext>
                        </a:extLst>
                      </xdr:cNvPr>
                      <xdr:cNvSpPr>
                        <a:spLocks noChangeShapeType="1"/>
                      </xdr:cNvSpPr>
                    </xdr:nvSpPr>
                    <xdr:spPr bwMode="auto">
                      <a:xfrm>
                        <a:off x="193" y="1060"/>
                        <a:ext cx="0" cy="42"/>
                      </a:xfrm>
                      <a:prstGeom prst="line">
                        <a:avLst/>
                      </a:prstGeom>
                      <a:noFill/>
                      <a:ln w="3175">
                        <a:solidFill>
                          <a:srgbClr val="000000"/>
                        </a:solidFill>
                        <a:round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noFill/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168" name="Line 564">
                        <a:extLst>
                          <a:ext uri="{FF2B5EF4-FFF2-40B4-BE49-F238E27FC236}">
                            <a16:creationId xmlns:a16="http://schemas.microsoft.com/office/drawing/2014/main" id="{00000000-0008-0000-0000-0000A8000000}"/>
                          </a:ext>
                        </a:extLst>
                      </xdr:cNvPr>
                      <xdr:cNvSpPr>
                        <a:spLocks noChangeShapeType="1"/>
                      </xdr:cNvSpPr>
                    </xdr:nvSpPr>
                    <xdr:spPr bwMode="auto">
                      <a:xfrm>
                        <a:off x="103" y="1061"/>
                        <a:ext cx="0" cy="42"/>
                      </a:xfrm>
                      <a:prstGeom prst="line">
                        <a:avLst/>
                      </a:prstGeom>
                      <a:noFill/>
                      <a:ln w="3175">
                        <a:solidFill>
                          <a:srgbClr val="000000"/>
                        </a:solidFill>
                        <a:round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noFill/>
                          </a14:hiddenFill>
                        </a:ext>
                      </a:extLst>
                    </xdr:spPr>
                  </xdr:sp>
                  <xdr:sp macro="" textlink="">
                    <xdr:nvSpPr>
                      <xdr:cNvPr id="169" name="Rectangle 565">
                        <a:extLst>
                          <a:ext uri="{FF2B5EF4-FFF2-40B4-BE49-F238E27FC236}">
                            <a16:creationId xmlns:a16="http://schemas.microsoft.com/office/drawing/2014/main" id="{00000000-0008-0000-0000-0000A9000000}"/>
                          </a:ext>
                        </a:extLst>
                      </xdr:cNvPr>
                      <xdr:cNvSpPr>
                        <a:spLocks noChangeArrowheads="1"/>
                      </xdr:cNvSpPr>
                    </xdr:nvSpPr>
                    <xdr:spPr bwMode="auto">
                      <a:xfrm>
                        <a:off x="8" y="996"/>
                        <a:ext cx="645" cy="107"/>
                      </a:xfrm>
                      <a:prstGeom prst="rect">
                        <a:avLst/>
                      </a:prstGeom>
                      <a:noFill/>
                      <a:ln w="317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xmlns:mc="http://schemas.openxmlformats.org/markup-compatibility/2006" val="FFFFFF" mc:Ignorable="a14" a14:legacySpreadsheetColorIndex="65"/>
                            </a:solidFill>
                          </a14:hiddenFill>
                        </a:ext>
                      </a:extLst>
                    </xdr:spPr>
                  </xdr:sp>
                </xdr:grpSp>
                <xdr:sp macro="" textlink="">
                  <xdr:nvSpPr>
                    <xdr:cNvPr id="162" name="Text Box 566">
                      <a:extLst>
                        <a:ext uri="{FF2B5EF4-FFF2-40B4-BE49-F238E27FC236}">
                          <a16:creationId xmlns:a16="http://schemas.microsoft.com/office/drawing/2014/main" id="{00000000-0008-0000-0000-0000A2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601" y="1006"/>
                      <a:ext cx="39" cy="21"/>
                    </a:xfrm>
                    <a:prstGeom prst="rect">
                      <a:avLst/>
                    </a:prstGeom>
                    <a:noFill/>
                    <a:ln w="9525">
                      <a:noFill/>
                      <a:miter lim="800000"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xmlns:mc="http://schemas.openxmlformats.org/markup-compatibility/2006" val="FFFFFF" mc:Ignorable="a14" a14:legacySpreadsheetColorIndex="65"/>
                          </a:solidFill>
                        </a14:hiddenFill>
                      </a:ext>
                    </a:extLst>
                  </xdr:spPr>
                  <xdr:txBody>
                    <a:bodyPr wrap="none" lIns="18288" tIns="27432" rIns="0" bIns="0" anchor="t" upright="1">
                      <a:spAutoFit/>
                    </a:bodyPr>
                    <a:lstStyle/>
                    <a:p>
                      <a:pPr algn="l" rtl="0">
                        <a:defRPr sz="1000"/>
                      </a:pPr>
                      <a:r>
                        <a:rPr lang="lt-LT" sz="1200" b="0" i="0" u="none" strike="noStrike" baseline="0">
                          <a:solidFill>
                            <a:srgbClr val="000000"/>
                          </a:solidFill>
                          <a:latin typeface="Times New Roman"/>
                          <a:cs typeface="Times New Roman"/>
                        </a:rPr>
                        <a:t>Laida</a:t>
                      </a:r>
                    </a:p>
                  </xdr:txBody>
                </xdr:sp>
                <xdr:sp macro="" textlink="">
                  <xdr:nvSpPr>
                    <xdr:cNvPr id="163" name="Text Box 567">
                      <a:extLst>
                        <a:ext uri="{FF2B5EF4-FFF2-40B4-BE49-F238E27FC236}">
                          <a16:creationId xmlns:a16="http://schemas.microsoft.com/office/drawing/2014/main" id="{00000000-0008-0000-0000-0000A3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17" y="1017"/>
                      <a:ext cx="49" cy="35"/>
                    </a:xfrm>
                    <a:prstGeom prst="rect">
                      <a:avLst/>
                    </a:prstGeom>
                    <a:noFill/>
                    <a:ln w="9525">
                      <a:noFill/>
                      <a:miter lim="800000"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xmlns:mc="http://schemas.openxmlformats.org/markup-compatibility/2006" val="FFFFFF" mc:Ignorable="a14" a14:legacySpreadsheetColorIndex="65"/>
                          </a:solidFill>
                        </a14:hiddenFill>
                      </a:ext>
                    </a:extLst>
                  </xdr:spPr>
                  <xdr:txBody>
                    <a:bodyPr wrap="none" lIns="18288" tIns="22860" rIns="18288" bIns="22860" anchor="ctr" upright="1">
                      <a:spAutoFit/>
                    </a:bodyPr>
                    <a:lstStyle/>
                    <a:p>
                      <a:pPr algn="ctr" rtl="0">
                        <a:defRPr sz="1000"/>
                      </a:pPr>
                      <a:r>
                        <a:rPr lang="lt-LT" sz="1000" b="0" i="0" u="none" strike="noStrike" baseline="0">
                          <a:solidFill>
                            <a:srgbClr val="000000"/>
                          </a:solidFill>
                          <a:latin typeface="Times New Roman"/>
                          <a:cs typeface="Times New Roman"/>
                        </a:rPr>
                        <a:t>Atestato</a:t>
                      </a:r>
                    </a:p>
                    <a:p>
                      <a:pPr algn="ctr" rtl="0">
                        <a:defRPr sz="1000"/>
                      </a:pPr>
                      <a:r>
                        <a:rPr lang="lt-LT" sz="1000" b="0" i="0" u="none" strike="noStrike" baseline="0">
                          <a:solidFill>
                            <a:srgbClr val="000000"/>
                          </a:solidFill>
                          <a:latin typeface="Times New Roman"/>
                          <a:cs typeface="Times New Roman"/>
                        </a:rPr>
                        <a:t>Nr.</a:t>
                      </a:r>
                    </a:p>
                  </xdr:txBody>
                </xdr:sp>
                <xdr:sp macro="" textlink="">
                  <xdr:nvSpPr>
                    <xdr:cNvPr id="164" name="Text Box 568">
                      <a:extLst>
                        <a:ext uri="{FF2B5EF4-FFF2-40B4-BE49-F238E27FC236}">
                          <a16:creationId xmlns:a16="http://schemas.microsoft.com/office/drawing/2014/main" id="{00000000-0008-0000-0000-0000A4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19" y="1060"/>
                      <a:ext cx="41" cy="22"/>
                    </a:xfrm>
                    <a:prstGeom prst="rect">
                      <a:avLst/>
                    </a:prstGeom>
                    <a:noFill/>
                    <a:ln w="9525">
                      <a:noFill/>
                      <a:miter lim="800000"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xmlns:mc="http://schemas.openxmlformats.org/markup-compatibility/2006" val="FFFFFF" mc:Ignorable="a14" a14:legacySpreadsheetColorIndex="65"/>
                          </a:solidFill>
                        </a14:hiddenFill>
                      </a:ext>
                    </a:extLst>
                  </xdr:spPr>
                  <xdr:txBody>
                    <a:bodyPr wrap="none" lIns="18288" tIns="22860" rIns="18288" bIns="22860" anchor="ctr" upright="1">
                      <a:spAutoFit/>
                    </a:bodyPr>
                    <a:lstStyle/>
                    <a:p>
                      <a:pPr algn="ctr" rtl="0">
                        <a:defRPr sz="1000"/>
                      </a:pPr>
                      <a:r>
                        <a:rPr lang="lt-LT" sz="1100" b="1" i="0" u="none" strike="noStrike" baseline="0">
                          <a:solidFill>
                            <a:srgbClr val="000000"/>
                          </a:solidFill>
                          <a:latin typeface="Times New Roman"/>
                          <a:cs typeface="Times New Roman"/>
                        </a:rPr>
                        <a:t>27104</a:t>
                      </a:r>
                    </a:p>
                  </xdr:txBody>
                </xdr:sp>
              </xdr:grpSp>
            </xdr:grpSp>
          </xdr:grpSp>
        </xdr:grpSp>
        <xdr:sp macro="" textlink="">
          <xdr:nvSpPr>
            <xdr:cNvPr id="134" name="Line 543">
              <a:extLst>
                <a:ext uri="{FF2B5EF4-FFF2-40B4-BE49-F238E27FC236}">
                  <a16:creationId xmlns:a16="http://schemas.microsoft.com/office/drawing/2014/main" id="{00000000-0008-0000-0000-000086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648450" y="8791575"/>
              <a:ext cx="6143625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5" name="Line 551">
              <a:extLst>
                <a:ext uri="{FF2B5EF4-FFF2-40B4-BE49-F238E27FC236}">
                  <a16:creationId xmlns:a16="http://schemas.microsoft.com/office/drawing/2014/main" id="{00000000-0008-0000-0000-000087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2172950" y="8553450"/>
              <a:ext cx="619125" cy="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6" name="Text Box 562">
              <a:extLst>
                <a:ext uri="{FF2B5EF4-FFF2-40B4-BE49-F238E27FC236}">
                  <a16:creationId xmlns:a16="http://schemas.microsoft.com/office/drawing/2014/main" id="{00000000-0008-0000-0000-000088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562850" y="9001125"/>
              <a:ext cx="809625" cy="317797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  <xdr:txBody>
            <a:bodyPr wrap="none" lIns="18288" tIns="22860" rIns="18288" bIns="22860" anchor="ctr" upright="1">
              <a:noAutofit/>
            </a:bodyPr>
            <a:lstStyle/>
            <a:p>
              <a:pPr algn="ctr" rtl="0">
                <a:lnSpc>
                  <a:spcPts val="1100"/>
                </a:lnSpc>
                <a:defRPr sz="1000"/>
              </a:pPr>
              <a:r>
                <a:rPr lang="lt-L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Rasa</a:t>
              </a:r>
            </a:p>
            <a:p>
              <a:pPr algn="ctr" rtl="0">
                <a:lnSpc>
                  <a:spcPts val="1000"/>
                </a:lnSpc>
                <a:defRPr sz="1000"/>
              </a:pPr>
              <a:r>
                <a:rPr lang="lt-L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Kubiliūtė-Fedč</a:t>
              </a:r>
            </a:p>
          </xdr:txBody>
        </xdr:sp>
        <xdr:sp macro="" textlink="">
          <xdr:nvSpPr>
            <xdr:cNvPr id="137" name="Text Box 561">
              <a:extLst>
                <a:ext uri="{FF2B5EF4-FFF2-40B4-BE49-F238E27FC236}">
                  <a16:creationId xmlns:a16="http://schemas.microsoft.com/office/drawing/2014/main" id="{00000000-0008-0000-0000-000089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286625" y="9039225"/>
              <a:ext cx="238125" cy="23857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  <xdr:txBody>
            <a:bodyPr wrap="none" lIns="18288" tIns="22860" rIns="18288" bIns="22860" anchor="ctr" upright="1">
              <a:noAutofit/>
            </a:bodyPr>
            <a:lstStyle/>
            <a:p>
              <a:pPr algn="ctr" rtl="0">
                <a:defRPr sz="1000"/>
              </a:pPr>
              <a:r>
                <a:rPr lang="lt-L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PDV</a:t>
              </a:r>
            </a:p>
          </xdr:txBody>
        </xdr:sp>
        <xdr:sp macro="" textlink="">
          <xdr:nvSpPr>
            <xdr:cNvPr id="138" name="Text Box 568">
              <a:extLst>
                <a:ext uri="{FF2B5EF4-FFF2-40B4-BE49-F238E27FC236}">
                  <a16:creationId xmlns:a16="http://schemas.microsoft.com/office/drawing/2014/main" id="{00000000-0008-0000-0000-00008A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734175" y="9029700"/>
              <a:ext cx="409575" cy="274356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  <xdr:txBody>
            <a:bodyPr wrap="none" lIns="18288" tIns="22860" rIns="18288" bIns="22860" anchor="ctr" upright="1">
              <a:noAutofit/>
            </a:bodyPr>
            <a:lstStyle/>
            <a:p>
              <a:pPr algn="ctr" rtl="0">
                <a:defRPr sz="1000"/>
              </a:pPr>
              <a:r>
                <a:rPr lang="lt-LT" sz="110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16468</a:t>
              </a:r>
            </a:p>
          </xdr:txBody>
        </xdr:sp>
      </xdr:grpSp>
      <xdr:sp macro="" textlink="">
        <xdr:nvSpPr>
          <xdr:cNvPr id="130" name="Text Box 558">
            <a:extLst>
              <a:ext uri="{FF2B5EF4-FFF2-40B4-BE49-F238E27FC236}">
                <a16:creationId xmlns:a16="http://schemas.microsoft.com/office/drawing/2014/main" id="{00000000-0008-0000-0000-00008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44025" y="9048750"/>
            <a:ext cx="295275" cy="2504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  <xdr:txBody>
          <a:bodyPr wrap="none" lIns="18288" tIns="22860" rIns="18288" bIns="22860" anchor="ctr" upright="1">
            <a:noAutofit/>
          </a:bodyPr>
          <a:lstStyle/>
          <a:p>
            <a:pPr algn="ctr" rtl="0">
              <a:defRPr sz="1000"/>
            </a:pPr>
            <a:r>
              <a:rPr lang="lt-LT" sz="10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2020</a:t>
            </a:r>
          </a:p>
        </xdr:txBody>
      </xdr:sp>
      <xdr:pic>
        <xdr:nvPicPr>
          <xdr:cNvPr id="131" name="Picture 105" descr="vrp uab 1">
            <a:extLst>
              <a:ext uri="{FF2B5EF4-FFF2-40B4-BE49-F238E27FC236}">
                <a16:creationId xmlns:a16="http://schemas.microsoft.com/office/drawing/2014/main" id="{00000000-0008-0000-0000-00008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410450" y="8172450"/>
            <a:ext cx="1552353" cy="50059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8</xdr:col>
      <xdr:colOff>673100</xdr:colOff>
      <xdr:row>279</xdr:row>
      <xdr:rowOff>69850</xdr:rowOff>
    </xdr:from>
    <xdr:to>
      <xdr:col>8</xdr:col>
      <xdr:colOff>1314450</xdr:colOff>
      <xdr:row>279</xdr:row>
      <xdr:rowOff>76200</xdr:rowOff>
    </xdr:to>
    <xdr:sp macro="" textlink="">
      <xdr:nvSpPr>
        <xdr:cNvPr id="173" name="Freeform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 bwMode="auto">
        <a:xfrm>
          <a:off x="9464675" y="19421475"/>
          <a:ext cx="3175" cy="0"/>
        </a:xfrm>
        <a:custGeom>
          <a:avLst/>
          <a:gdLst>
            <a:gd name="connsiteX0" fmla="*/ 0 w 641350"/>
            <a:gd name="connsiteY0" fmla="*/ 6350 h 6350"/>
            <a:gd name="connsiteX1" fmla="*/ 641350 w 641350"/>
            <a:gd name="connsiteY1" fmla="*/ 0 h 63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41350" h="6350">
              <a:moveTo>
                <a:pt x="0" y="6350"/>
              </a:moveTo>
              <a:lnTo>
                <a:pt x="641350" y="0"/>
              </a:lnTo>
            </a:path>
          </a:pathLst>
        </a:custGeom>
        <a:noFill/>
        <a:ln w="381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lt-LT" sz="1100"/>
        </a:p>
      </xdr:txBody>
    </xdr:sp>
    <xdr:clientData/>
  </xdr:twoCellAnchor>
  <xdr:twoCellAnchor>
    <xdr:from>
      <xdr:col>8</xdr:col>
      <xdr:colOff>679450</xdr:colOff>
      <xdr:row>279</xdr:row>
      <xdr:rowOff>146050</xdr:rowOff>
    </xdr:from>
    <xdr:to>
      <xdr:col>8</xdr:col>
      <xdr:colOff>1320800</xdr:colOff>
      <xdr:row>279</xdr:row>
      <xdr:rowOff>152400</xdr:rowOff>
    </xdr:to>
    <xdr:sp macro="" textlink="">
      <xdr:nvSpPr>
        <xdr:cNvPr id="174" name="Freeform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 bwMode="auto">
        <a:xfrm>
          <a:off x="9471025" y="19421475"/>
          <a:ext cx="0" cy="0"/>
        </a:xfrm>
        <a:custGeom>
          <a:avLst/>
          <a:gdLst>
            <a:gd name="connsiteX0" fmla="*/ 0 w 641350"/>
            <a:gd name="connsiteY0" fmla="*/ 6350 h 6350"/>
            <a:gd name="connsiteX1" fmla="*/ 641350 w 641350"/>
            <a:gd name="connsiteY1" fmla="*/ 0 h 63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41350" h="6350">
              <a:moveTo>
                <a:pt x="0" y="6350"/>
              </a:moveTo>
              <a:lnTo>
                <a:pt x="641350" y="0"/>
              </a:lnTo>
            </a:path>
          </a:pathLst>
        </a:custGeom>
        <a:noFill/>
        <a:ln w="38100" cap="flat" cmpd="sng" algn="ctr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lt-LT" sz="1100"/>
        </a:p>
      </xdr:txBody>
    </xdr:sp>
    <xdr:clientData/>
  </xdr:twoCellAnchor>
  <xdr:twoCellAnchor>
    <xdr:from>
      <xdr:col>9</xdr:col>
      <xdr:colOff>301624</xdr:colOff>
      <xdr:row>282</xdr:row>
      <xdr:rowOff>7938</xdr:rowOff>
    </xdr:from>
    <xdr:to>
      <xdr:col>10</xdr:col>
      <xdr:colOff>23811</xdr:colOff>
      <xdr:row>291</xdr:row>
      <xdr:rowOff>190500</xdr:rowOff>
    </xdr:to>
    <xdr:sp macro="" textlink="">
      <xdr:nvSpPr>
        <xdr:cNvPr id="175" name="Right Brac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 bwMode="auto">
        <a:xfrm>
          <a:off x="9769474" y="19821525"/>
          <a:ext cx="331787" cy="190500"/>
        </a:xfrm>
        <a:prstGeom prst="righ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lt-LT" sz="1100"/>
        </a:p>
      </xdr:txBody>
    </xdr:sp>
    <xdr:clientData/>
  </xdr:twoCellAnchor>
  <xdr:twoCellAnchor>
    <xdr:from>
      <xdr:col>0</xdr:col>
      <xdr:colOff>0</xdr:colOff>
      <xdr:row>252</xdr:row>
      <xdr:rowOff>58611</xdr:rowOff>
    </xdr:from>
    <xdr:to>
      <xdr:col>4</xdr:col>
      <xdr:colOff>718039</xdr:colOff>
      <xdr:row>260</xdr:row>
      <xdr:rowOff>0</xdr:rowOff>
    </xdr:to>
    <xdr:grpSp>
      <xdr:nvGrpSpPr>
        <xdr:cNvPr id="176" name="Group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GrpSpPr/>
      </xdr:nvGrpSpPr>
      <xdr:grpSpPr>
        <a:xfrm>
          <a:off x="0" y="9548442"/>
          <a:ext cx="6485793" cy="1301266"/>
          <a:chOff x="7326" y="19980518"/>
          <a:chExt cx="6330462" cy="1245577"/>
        </a:xfrm>
      </xdr:grpSpPr>
      <xdr:pic>
        <xdr:nvPicPr>
          <xdr:cNvPr id="177" name="Picture 176">
            <a:extLst>
              <a:ext uri="{FF2B5EF4-FFF2-40B4-BE49-F238E27FC236}">
                <a16:creationId xmlns:a16="http://schemas.microsoft.com/office/drawing/2014/main" id="{00000000-0008-0000-0000-0000B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 bright="-20000" contrast="60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34307" y="20639942"/>
            <a:ext cx="794238" cy="31297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178" name="Group 177">
            <a:extLst>
              <a:ext uri="{FF2B5EF4-FFF2-40B4-BE49-F238E27FC236}">
                <a16:creationId xmlns:a16="http://schemas.microsoft.com/office/drawing/2014/main" id="{00000000-0008-0000-0000-0000B2000000}"/>
              </a:ext>
            </a:extLst>
          </xdr:cNvPr>
          <xdr:cNvGrpSpPr/>
        </xdr:nvGrpSpPr>
        <xdr:grpSpPr>
          <a:xfrm>
            <a:off x="7326" y="19980518"/>
            <a:ext cx="6330462" cy="1245577"/>
            <a:chOff x="6648450" y="8029575"/>
            <a:chExt cx="6143625" cy="1303459"/>
          </a:xfrm>
        </xdr:grpSpPr>
        <xdr:grpSp>
          <xdr:nvGrpSpPr>
            <xdr:cNvPr id="179" name="Group 178">
              <a:extLst>
                <a:ext uri="{FF2B5EF4-FFF2-40B4-BE49-F238E27FC236}">
                  <a16:creationId xmlns:a16="http://schemas.microsoft.com/office/drawing/2014/main" id="{00000000-0008-0000-0000-0000B3000000}"/>
                </a:ext>
              </a:extLst>
            </xdr:cNvPr>
            <xdr:cNvGrpSpPr/>
          </xdr:nvGrpSpPr>
          <xdr:grpSpPr>
            <a:xfrm>
              <a:off x="6648450" y="8029575"/>
              <a:ext cx="6143625" cy="1303459"/>
              <a:chOff x="6648450" y="8029575"/>
              <a:chExt cx="6143625" cy="1303459"/>
            </a:xfrm>
          </xdr:grpSpPr>
          <xdr:pic>
            <xdr:nvPicPr>
              <xdr:cNvPr id="182" name="Picture 181">
                <a:extLst>
                  <a:ext uri="{FF2B5EF4-FFF2-40B4-BE49-F238E27FC236}">
                    <a16:creationId xmlns:a16="http://schemas.microsoft.com/office/drawing/2014/main" id="{00000000-0008-0000-0000-0000B6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" cstate="print">
                <a:lum bright="-20000" contrast="60000"/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8412774" y="9005521"/>
                <a:ext cx="794238" cy="3275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grpSp>
            <xdr:nvGrpSpPr>
              <xdr:cNvPr id="183" name="Group 540">
                <a:extLst>
                  <a:ext uri="{FF2B5EF4-FFF2-40B4-BE49-F238E27FC236}">
                    <a16:creationId xmlns:a16="http://schemas.microsoft.com/office/drawing/2014/main" id="{00000000-0008-0000-0000-0000B7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6648450" y="8029575"/>
                <a:ext cx="6143625" cy="1276350"/>
                <a:chOff x="1" y="838"/>
                <a:chExt cx="645" cy="107"/>
              </a:xfrm>
            </xdr:grpSpPr>
            <xdr:sp macro="" textlink="">
              <xdr:nvSpPr>
                <xdr:cNvPr id="206" name="Line 541">
                  <a:extLst>
                    <a:ext uri="{FF2B5EF4-FFF2-40B4-BE49-F238E27FC236}">
                      <a16:creationId xmlns:a16="http://schemas.microsoft.com/office/drawing/2014/main" id="{00000000-0008-0000-0000-0000CE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515" y="923"/>
                  <a:ext cx="131" cy="0"/>
                </a:xfrm>
                <a:prstGeom prst="line">
                  <a:avLst/>
                </a:prstGeom>
                <a:noFill/>
                <a:ln w="317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grpSp>
              <xdr:nvGrpSpPr>
                <xdr:cNvPr id="207" name="Group 542">
                  <a:extLst>
                    <a:ext uri="{FF2B5EF4-FFF2-40B4-BE49-F238E27FC236}">
                      <a16:creationId xmlns:a16="http://schemas.microsoft.com/office/drawing/2014/main" id="{00000000-0008-0000-0000-0000CF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" y="838"/>
                  <a:ext cx="645" cy="107"/>
                  <a:chOff x="8" y="996"/>
                  <a:chExt cx="645" cy="107"/>
                </a:xfrm>
              </xdr:grpSpPr>
              <xdr:sp macro="" textlink="">
                <xdr:nvSpPr>
                  <xdr:cNvPr id="208" name="Line 543">
                    <a:extLst>
                      <a:ext uri="{FF2B5EF4-FFF2-40B4-BE49-F238E27FC236}">
                        <a16:creationId xmlns:a16="http://schemas.microsoft.com/office/drawing/2014/main" id="{00000000-0008-0000-0000-0000D00000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>
                    <a:off x="8" y="1082"/>
                    <a:ext cx="314" cy="0"/>
                  </a:xfrm>
                  <a:prstGeom prst="line">
                    <a:avLst/>
                  </a:prstGeom>
                  <a:noFill/>
                  <a:ln w="317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grpSp>
                <xdr:nvGrpSpPr>
                  <xdr:cNvPr id="209" name="Group 544">
                    <a:extLst>
                      <a:ext uri="{FF2B5EF4-FFF2-40B4-BE49-F238E27FC236}">
                        <a16:creationId xmlns:a16="http://schemas.microsoft.com/office/drawing/2014/main" id="{00000000-0008-0000-0000-0000D1000000}"/>
                      </a:ext>
                    </a:extLst>
                  </xdr:cNvPr>
                  <xdr:cNvGrpSpPr>
                    <a:grpSpLocks/>
                  </xdr:cNvGrpSpPr>
                </xdr:nvGrpSpPr>
                <xdr:grpSpPr bwMode="auto">
                  <a:xfrm>
                    <a:off x="8" y="996"/>
                    <a:ext cx="645" cy="107"/>
                    <a:chOff x="8" y="996"/>
                    <a:chExt cx="645" cy="107"/>
                  </a:xfrm>
                </xdr:grpSpPr>
                <xdr:sp macro="" textlink="">
                  <xdr:nvSpPr>
                    <xdr:cNvPr id="210" name="Text Box 545">
                      <a:extLst>
                        <a:ext uri="{FF2B5EF4-FFF2-40B4-BE49-F238E27FC236}">
                          <a16:creationId xmlns:a16="http://schemas.microsoft.com/office/drawing/2014/main" id="{00000000-0008-0000-0000-0000D2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614" y="1085"/>
                      <a:ext cx="8" cy="15"/>
                    </a:xfrm>
                    <a:prstGeom prst="rect">
                      <a:avLst/>
                    </a:prstGeom>
                    <a:noFill/>
                    <a:ln w="9525">
                      <a:noFill/>
                      <a:miter lim="800000"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xmlns:mc="http://schemas.openxmlformats.org/markup-compatibility/2006" val="FFFFFF" mc:Ignorable="a14" a14:legacySpreadsheetColorIndex="65"/>
                          </a:solidFill>
                        </a14:hiddenFill>
                      </a:ext>
                    </a:extLst>
                  </xdr:spPr>
                  <xdr:txBody>
                    <a:bodyPr wrap="none" lIns="18288" tIns="22860" rIns="0" bIns="0" anchor="t" upright="1">
                      <a:spAutoFit/>
                    </a:bodyPr>
                    <a:lstStyle/>
                    <a:p>
                      <a:pPr algn="l" rtl="0">
                        <a:defRPr sz="1000"/>
                      </a:pPr>
                      <a:r>
                        <a:rPr lang="lt-LT" sz="1000" b="0" i="0" u="none" strike="noStrike" baseline="0">
                          <a:solidFill>
                            <a:srgbClr val="000000"/>
                          </a:solidFill>
                          <a:latin typeface="Times New Roman"/>
                          <a:cs typeface="Times New Roman"/>
                        </a:rPr>
                        <a:t>2</a:t>
                      </a:r>
                    </a:p>
                  </xdr:txBody>
                </xdr:sp>
                <xdr:sp macro="" textlink="">
                  <xdr:nvSpPr>
                    <xdr:cNvPr id="211" name="Line 546">
                      <a:extLst>
                        <a:ext uri="{FF2B5EF4-FFF2-40B4-BE49-F238E27FC236}">
                          <a16:creationId xmlns:a16="http://schemas.microsoft.com/office/drawing/2014/main" id="{00000000-0008-0000-0000-0000D3000000}"/>
                        </a:ext>
                      </a:extLst>
                    </xdr:cNvPr>
                    <xdr:cNvSpPr>
                      <a:spLocks noChangeShapeType="1"/>
                    </xdr:cNvSpPr>
                  </xdr:nvSpPr>
                  <xdr:spPr bwMode="auto">
                    <a:xfrm>
                      <a:off x="322" y="996"/>
                      <a:ext cx="0" cy="106"/>
                    </a:xfrm>
                    <a:prstGeom prst="line">
                      <a:avLst/>
                    </a:prstGeom>
                    <a:noFill/>
                    <a:ln w="3175">
                      <a:solidFill>
                        <a:srgbClr val="000000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212" name="Line 547">
                      <a:extLst>
                        <a:ext uri="{FF2B5EF4-FFF2-40B4-BE49-F238E27FC236}">
                          <a16:creationId xmlns:a16="http://schemas.microsoft.com/office/drawing/2014/main" id="{00000000-0008-0000-0000-0000D4000000}"/>
                        </a:ext>
                      </a:extLst>
                    </xdr:cNvPr>
                    <xdr:cNvSpPr>
                      <a:spLocks noChangeShapeType="1"/>
                    </xdr:cNvSpPr>
                  </xdr:nvSpPr>
                  <xdr:spPr bwMode="auto">
                    <a:xfrm>
                      <a:off x="68" y="996"/>
                      <a:ext cx="0" cy="106"/>
                    </a:xfrm>
                    <a:prstGeom prst="line">
                      <a:avLst/>
                    </a:prstGeom>
                    <a:noFill/>
                    <a:ln w="3175">
                      <a:solidFill>
                        <a:srgbClr val="000000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213" name="Line 548">
                      <a:extLst>
                        <a:ext uri="{FF2B5EF4-FFF2-40B4-BE49-F238E27FC236}">
                          <a16:creationId xmlns:a16="http://schemas.microsoft.com/office/drawing/2014/main" id="{00000000-0008-0000-0000-0000D5000000}"/>
                        </a:ext>
                      </a:extLst>
                    </xdr:cNvPr>
                    <xdr:cNvSpPr>
                      <a:spLocks noChangeShapeType="1"/>
                    </xdr:cNvSpPr>
                  </xdr:nvSpPr>
                  <xdr:spPr bwMode="auto">
                    <a:xfrm>
                      <a:off x="269" y="1061"/>
                      <a:ext cx="0" cy="42"/>
                    </a:xfrm>
                    <a:prstGeom prst="line">
                      <a:avLst/>
                    </a:prstGeom>
                    <a:noFill/>
                    <a:ln w="3175">
                      <a:solidFill>
                        <a:srgbClr val="000000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214" name="Line 549">
                      <a:extLst>
                        <a:ext uri="{FF2B5EF4-FFF2-40B4-BE49-F238E27FC236}">
                          <a16:creationId xmlns:a16="http://schemas.microsoft.com/office/drawing/2014/main" id="{00000000-0008-0000-0000-0000D6000000}"/>
                        </a:ext>
                      </a:extLst>
                    </xdr:cNvPr>
                    <xdr:cNvSpPr>
                      <a:spLocks noChangeShapeType="1"/>
                    </xdr:cNvSpPr>
                  </xdr:nvSpPr>
                  <xdr:spPr bwMode="auto">
                    <a:xfrm>
                      <a:off x="522" y="1061"/>
                      <a:ext cx="0" cy="42"/>
                    </a:xfrm>
                    <a:prstGeom prst="line">
                      <a:avLst/>
                    </a:prstGeom>
                    <a:noFill/>
                    <a:ln w="3175">
                      <a:solidFill>
                        <a:srgbClr val="000000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215" name="Line 550">
                      <a:extLst>
                        <a:ext uri="{FF2B5EF4-FFF2-40B4-BE49-F238E27FC236}">
                          <a16:creationId xmlns:a16="http://schemas.microsoft.com/office/drawing/2014/main" id="{00000000-0008-0000-0000-0000D7000000}"/>
                        </a:ext>
                      </a:extLst>
                    </xdr:cNvPr>
                    <xdr:cNvSpPr>
                      <a:spLocks noChangeShapeType="1"/>
                    </xdr:cNvSpPr>
                  </xdr:nvSpPr>
                  <xdr:spPr bwMode="auto">
                    <a:xfrm>
                      <a:off x="588" y="996"/>
                      <a:ext cx="0" cy="106"/>
                    </a:xfrm>
                    <a:prstGeom prst="line">
                      <a:avLst/>
                    </a:prstGeom>
                    <a:noFill/>
                    <a:ln w="3175">
                      <a:solidFill>
                        <a:srgbClr val="000000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216" name="Line 551">
                      <a:extLst>
                        <a:ext uri="{FF2B5EF4-FFF2-40B4-BE49-F238E27FC236}">
                          <a16:creationId xmlns:a16="http://schemas.microsoft.com/office/drawing/2014/main" id="{00000000-0008-0000-0000-0000D8000000}"/>
                        </a:ext>
                      </a:extLst>
                    </xdr:cNvPr>
                    <xdr:cNvSpPr>
                      <a:spLocks noChangeShapeType="1"/>
                    </xdr:cNvSpPr>
                  </xdr:nvSpPr>
                  <xdr:spPr bwMode="auto">
                    <a:xfrm>
                      <a:off x="588" y="1060"/>
                      <a:ext cx="65" cy="0"/>
                    </a:xfrm>
                    <a:prstGeom prst="line">
                      <a:avLst/>
                    </a:prstGeom>
                    <a:noFill/>
                    <a:ln w="3175">
                      <a:solidFill>
                        <a:srgbClr val="000000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217" name="Text Box 552">
                      <a:extLst>
                        <a:ext uri="{FF2B5EF4-FFF2-40B4-BE49-F238E27FC236}">
                          <a16:creationId xmlns:a16="http://schemas.microsoft.com/office/drawing/2014/main" id="{00000000-0008-0000-0000-0000D9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614" y="1043"/>
                      <a:ext cx="9" cy="18"/>
                    </a:xfrm>
                    <a:prstGeom prst="rect">
                      <a:avLst/>
                    </a:prstGeom>
                    <a:noFill/>
                    <a:ln w="9525">
                      <a:noFill/>
                      <a:miter lim="800000"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xmlns:mc="http://schemas.openxmlformats.org/markup-compatibility/2006" val="FFFFFF" mc:Ignorable="a14" a14:legacySpreadsheetColorIndex="65"/>
                          </a:solidFill>
                        </a14:hiddenFill>
                      </a:ext>
                    </a:extLst>
                  </xdr:spPr>
                  <xdr:txBody>
                    <a:bodyPr wrap="none" lIns="18288" tIns="22860" rIns="0" bIns="0" anchor="t" upright="1">
                      <a:spAutoFit/>
                    </a:bodyPr>
                    <a:lstStyle/>
                    <a:p>
                      <a:pPr algn="l" rtl="0">
                        <a:defRPr sz="1000"/>
                      </a:pPr>
                      <a:r>
                        <a:rPr lang="lt-LT" sz="1000" b="0" i="0" u="none" strike="noStrike" baseline="0">
                          <a:solidFill>
                            <a:srgbClr val="000000"/>
                          </a:solidFill>
                          <a:latin typeface="Times New Roman"/>
                          <a:cs typeface="Times New Roman"/>
                        </a:rPr>
                        <a:t>0</a:t>
                      </a:r>
                    </a:p>
                  </xdr:txBody>
                </xdr:sp>
                <xdr:grpSp>
                  <xdr:nvGrpSpPr>
                    <xdr:cNvPr id="218" name="Group 553">
                      <a:extLst>
                        <a:ext uri="{FF2B5EF4-FFF2-40B4-BE49-F238E27FC236}">
                          <a16:creationId xmlns:a16="http://schemas.microsoft.com/office/drawing/2014/main" id="{00000000-0008-0000-0000-0000DA000000}"/>
                        </a:ext>
                      </a:extLst>
                    </xdr:cNvPr>
                    <xdr:cNvGrpSpPr>
                      <a:grpSpLocks/>
                    </xdr:cNvGrpSpPr>
                  </xdr:nvGrpSpPr>
                  <xdr:grpSpPr bwMode="auto">
                    <a:xfrm>
                      <a:off x="8" y="996"/>
                      <a:ext cx="645" cy="107"/>
                      <a:chOff x="8" y="996"/>
                      <a:chExt cx="645" cy="107"/>
                    </a:xfrm>
                  </xdr:grpSpPr>
                  <xdr:sp macro="" textlink="">
                    <xdr:nvSpPr>
                      <xdr:cNvPr id="219" name="Text Box 554">
                        <a:extLst>
                          <a:ext uri="{FF2B5EF4-FFF2-40B4-BE49-F238E27FC236}">
                            <a16:creationId xmlns:a16="http://schemas.microsoft.com/office/drawing/2014/main" id="{00000000-0008-0000-0000-0000DB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367" y="1007"/>
                        <a:ext cx="183" cy="46"/>
                      </a:xfrm>
                      <a:prstGeom prst="rect">
                        <a:avLst/>
                      </a:prstGeom>
                      <a:noFill/>
                      <a:ln w="9525">
                        <a:noFill/>
                        <a:miter lim="800000"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xmlns:mc="http://schemas.openxmlformats.org/markup-compatibility/2006" val="FFFFFF" mc:Ignorable="a14" a14:legacySpreadsheetColorIndex="65"/>
                            </a:solidFill>
                          </a14:hiddenFill>
                        </a:ext>
                      </a:extLst>
                    </xdr:spPr>
                    <xdr:txBody>
                      <a:bodyPr wrap="none" lIns="27432" tIns="32004" rIns="27432" bIns="32004" anchor="ctr" upright="1">
                        <a:spAutoFit/>
                      </a:bodyPr>
                      <a:lstStyle/>
                      <a:p>
                        <a:pPr algn="ctr" rtl="0">
                          <a:lnSpc>
                            <a:spcPts val="1500"/>
                          </a:lnSpc>
                          <a:defRPr sz="1000"/>
                        </a:pPr>
                        <a:r>
                          <a:rPr lang="lt-LT" sz="1400" b="0" i="0" u="none" strike="noStrike" baseline="0">
                            <a:solidFill>
                              <a:srgbClr val="000000"/>
                            </a:solidFill>
                            <a:latin typeface="Times New Roman"/>
                            <a:cs typeface="Times New Roman"/>
                          </a:rPr>
                          <a:t>Suvestinis darbų kiekių</a:t>
                        </a:r>
                      </a:p>
                      <a:p>
                        <a:pPr algn="ctr" rtl="0">
                          <a:lnSpc>
                            <a:spcPts val="1400"/>
                          </a:lnSpc>
                          <a:defRPr sz="1000"/>
                        </a:pPr>
                        <a:r>
                          <a:rPr lang="lt-LT" sz="1400" b="0" i="0" u="none" strike="noStrike" baseline="0">
                            <a:solidFill>
                              <a:srgbClr val="000000"/>
                            </a:solidFill>
                            <a:latin typeface="Times New Roman"/>
                            <a:cs typeface="Times New Roman"/>
                          </a:rPr>
                          <a:t>žiniaraštis</a:t>
                        </a:r>
                      </a:p>
                    </xdr:txBody>
                  </xdr:sp>
                  <xdr:sp macro="" textlink="">
                    <xdr:nvSpPr>
                      <xdr:cNvPr id="220" name="Text Box 555">
                        <a:extLst>
                          <a:ext uri="{FF2B5EF4-FFF2-40B4-BE49-F238E27FC236}">
                            <a16:creationId xmlns:a16="http://schemas.microsoft.com/office/drawing/2014/main" id="{00000000-0008-0000-0000-0000DC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549" y="1085"/>
                        <a:ext cx="9" cy="18"/>
                      </a:xfrm>
                      <a:prstGeom prst="rect">
                        <a:avLst/>
                      </a:prstGeom>
                      <a:noFill/>
                      <a:ln w="9525">
                        <a:noFill/>
                        <a:miter lim="800000"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xmlns:mc="http://schemas.openxmlformats.org/markup-compatibility/2006" val="FFFFFF" mc:Ignorable="a14" a14:legacySpreadsheetColorIndex="65"/>
                            </a:solidFill>
                          </a14:hiddenFill>
                        </a:ext>
                      </a:extLst>
                    </xdr:spPr>
                    <xdr:txBody>
                      <a:bodyPr wrap="none" lIns="18288" tIns="22860" rIns="0" bIns="0" anchor="t" upright="1">
                        <a:spAutoFit/>
                      </a:bodyPr>
                      <a:lstStyle/>
                      <a:p>
                        <a:pPr algn="l" rtl="0">
                          <a:defRPr sz="1000"/>
                        </a:pPr>
                        <a:r>
                          <a:rPr lang="lt-LT" sz="1000" b="0" i="0" u="none" strike="noStrike" baseline="0">
                            <a:solidFill>
                              <a:srgbClr val="000000"/>
                            </a:solidFill>
                            <a:latin typeface="Times New Roman"/>
                            <a:cs typeface="Times New Roman"/>
                          </a:rPr>
                          <a:t>1</a:t>
                        </a:r>
                      </a:p>
                    </xdr:txBody>
                  </xdr:sp>
                  <xdr:sp macro="" textlink="">
                    <xdr:nvSpPr>
                      <xdr:cNvPr id="221" name="Text Box 556">
                        <a:extLst>
                          <a:ext uri="{FF2B5EF4-FFF2-40B4-BE49-F238E27FC236}">
                            <a16:creationId xmlns:a16="http://schemas.microsoft.com/office/drawing/2014/main" id="{00000000-0008-0000-0000-0000DD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537" y="1064"/>
                        <a:ext cx="34" cy="18"/>
                      </a:xfrm>
                      <a:prstGeom prst="rect">
                        <a:avLst/>
                      </a:prstGeom>
                      <a:noFill/>
                      <a:ln w="9525">
                        <a:noFill/>
                        <a:miter lim="800000"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xmlns:mc="http://schemas.openxmlformats.org/markup-compatibility/2006" val="FFFFFF" mc:Ignorable="a14" a14:legacySpreadsheetColorIndex="65"/>
                            </a:solidFill>
                          </a14:hiddenFill>
                        </a:ext>
                      </a:extLst>
                    </xdr:spPr>
                    <xdr:txBody>
                      <a:bodyPr wrap="none" lIns="18288" tIns="22860" rIns="0" bIns="0" anchor="t" upright="1">
                        <a:spAutoFit/>
                      </a:bodyPr>
                      <a:lstStyle/>
                      <a:p>
                        <a:pPr algn="l" rtl="0">
                          <a:defRPr sz="1000"/>
                        </a:pPr>
                        <a:r>
                          <a:rPr lang="lt-LT" sz="1000" b="0" i="0" u="none" strike="noStrike" baseline="0">
                            <a:solidFill>
                              <a:srgbClr val="000000"/>
                            </a:solidFill>
                            <a:latin typeface="Times New Roman"/>
                            <a:cs typeface="Times New Roman"/>
                          </a:rPr>
                          <a:t>Lapas</a:t>
                        </a:r>
                      </a:p>
                    </xdr:txBody>
                  </xdr:sp>
                  <xdr:sp macro="" textlink="">
                    <xdr:nvSpPr>
                      <xdr:cNvPr id="222" name="Text Box 557">
                        <a:extLst>
                          <a:ext uri="{FF2B5EF4-FFF2-40B4-BE49-F238E27FC236}">
                            <a16:creationId xmlns:a16="http://schemas.microsoft.com/office/drawing/2014/main" id="{00000000-0008-0000-0000-0000DE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606" y="1064"/>
                        <a:ext cx="30" cy="18"/>
                      </a:xfrm>
                      <a:prstGeom prst="rect">
                        <a:avLst/>
                      </a:prstGeom>
                      <a:noFill/>
                      <a:ln w="9525">
                        <a:noFill/>
                        <a:miter lim="800000"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xmlns:mc="http://schemas.openxmlformats.org/markup-compatibility/2006" val="FFFFFF" mc:Ignorable="a14" a14:legacySpreadsheetColorIndex="65"/>
                            </a:solidFill>
                          </a14:hiddenFill>
                        </a:ext>
                      </a:extLst>
                    </xdr:spPr>
                    <xdr:txBody>
                      <a:bodyPr wrap="none" lIns="18288" tIns="22860" rIns="0" bIns="0" anchor="t" upright="1">
                        <a:spAutoFit/>
                      </a:bodyPr>
                      <a:lstStyle/>
                      <a:p>
                        <a:pPr algn="l" rtl="0">
                          <a:defRPr sz="1000"/>
                        </a:pPr>
                        <a:r>
                          <a:rPr lang="lt-LT" sz="1000" b="0" i="0" u="none" strike="noStrike" baseline="0">
                            <a:solidFill>
                              <a:srgbClr val="000000"/>
                            </a:solidFill>
                            <a:latin typeface="Times New Roman"/>
                            <a:cs typeface="Times New Roman"/>
                          </a:rPr>
                          <a:t>Lapų</a:t>
                        </a:r>
                      </a:p>
                    </xdr:txBody>
                  </xdr:sp>
                  <xdr:sp macro="" textlink="">
                    <xdr:nvSpPr>
                      <xdr:cNvPr id="223" name="Text Box 558">
                        <a:extLst>
                          <a:ext uri="{FF2B5EF4-FFF2-40B4-BE49-F238E27FC236}">
                            <a16:creationId xmlns:a16="http://schemas.microsoft.com/office/drawing/2014/main" id="{00000000-0008-0000-0000-0000DF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278" y="1060"/>
                        <a:ext cx="31" cy="20"/>
                      </a:xfrm>
                      <a:prstGeom prst="rect">
                        <a:avLst/>
                      </a:prstGeom>
                      <a:noFill/>
                      <a:ln w="9525">
                        <a:noFill/>
                        <a:miter lim="800000"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xmlns:mc="http://schemas.openxmlformats.org/markup-compatibility/2006" val="FFFFFF" mc:Ignorable="a14" a14:legacySpreadsheetColorIndex="65"/>
                            </a:solidFill>
                          </a14:hiddenFill>
                        </a:ext>
                      </a:extLst>
                    </xdr:spPr>
                    <xdr:txBody>
                      <a:bodyPr wrap="none" lIns="18288" tIns="22860" rIns="18288" bIns="22860" anchor="ctr" upright="1">
                        <a:spAutoFit/>
                      </a:bodyPr>
                      <a:lstStyle/>
                      <a:p>
                        <a:pPr algn="ctr" rtl="0">
                          <a:defRPr sz="1000"/>
                        </a:pPr>
                        <a:r>
                          <a:rPr lang="lt-LT" sz="1000" b="0" i="0" u="none" strike="noStrike" baseline="0">
                            <a:solidFill>
                              <a:srgbClr val="000000"/>
                            </a:solidFill>
                            <a:latin typeface="Times New Roman"/>
                            <a:cs typeface="Times New Roman"/>
                          </a:rPr>
                          <a:t>2020</a:t>
                        </a:r>
                      </a:p>
                    </xdr:txBody>
                  </xdr:sp>
                  <xdr:sp macro="" textlink="">
                    <xdr:nvSpPr>
                      <xdr:cNvPr id="224" name="Text Box 559">
                        <a:extLst>
                          <a:ext uri="{FF2B5EF4-FFF2-40B4-BE49-F238E27FC236}">
                            <a16:creationId xmlns:a16="http://schemas.microsoft.com/office/drawing/2014/main" id="{00000000-0008-0000-0000-0000E0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333" y="1072"/>
                        <a:ext cx="178" cy="15"/>
                      </a:xfrm>
                      <a:prstGeom prst="rect">
                        <a:avLst/>
                      </a:prstGeom>
                      <a:noFill/>
                      <a:ln w="9525">
                        <a:noFill/>
                        <a:miter lim="800000"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xmlns:mc="http://schemas.openxmlformats.org/markup-compatibility/2006" val="FFFFFF" mc:Ignorable="a14" a14:legacySpreadsheetColorIndex="65"/>
                            </a:solidFill>
                          </a14:hiddenFill>
                        </a:ext>
                      </a:extLst>
                    </xdr:spPr>
                    <xdr:txBody>
                      <a:bodyPr wrap="none" lIns="18288" tIns="27432" rIns="0" bIns="0" anchor="t" upright="1">
                        <a:spAutoFit/>
                      </a:bodyPr>
                      <a:lstStyle/>
                      <a:p>
                        <a:pPr algn="l" rtl="0">
                          <a:defRPr sz="1000"/>
                        </a:pPr>
                        <a:r>
                          <a:rPr lang="lt-LT" sz="1000">
                            <a:effectLst/>
                            <a:latin typeface="Times New Roman"/>
                            <a:ea typeface="Times New Roman"/>
                          </a:rPr>
                          <a:t>P/20239-KRA-BD.SMG-01</a:t>
                        </a:r>
                        <a:r>
                          <a:rPr lang="lt-LT" sz="1000" b="0" i="0" u="none" strike="noStrike" baseline="0">
                            <a:solidFill>
                              <a:srgbClr val="000000"/>
                            </a:solidFill>
                            <a:latin typeface="Times New Roman"/>
                            <a:cs typeface="Times New Roman"/>
                          </a:rPr>
                          <a:t>-SKŽ</a:t>
                        </a:r>
                      </a:p>
                    </xdr:txBody>
                  </xdr:sp>
                  <xdr:grpSp>
                    <xdr:nvGrpSpPr>
                      <xdr:cNvPr id="225" name="Group 560">
                        <a:extLst>
                          <a:ext uri="{FF2B5EF4-FFF2-40B4-BE49-F238E27FC236}">
                            <a16:creationId xmlns:a16="http://schemas.microsoft.com/office/drawing/2014/main" id="{00000000-0008-0000-0000-0000E1000000}"/>
                          </a:ext>
                        </a:extLst>
                      </xdr:cNvPr>
                      <xdr:cNvGrpSpPr>
                        <a:grpSpLocks/>
                      </xdr:cNvGrpSpPr>
                    </xdr:nvGrpSpPr>
                    <xdr:grpSpPr bwMode="auto">
                      <a:xfrm>
                        <a:off x="8" y="996"/>
                        <a:ext cx="645" cy="107"/>
                        <a:chOff x="8" y="996"/>
                        <a:chExt cx="645" cy="107"/>
                      </a:xfrm>
                    </xdr:grpSpPr>
                    <xdr:sp macro="" textlink="">
                      <xdr:nvSpPr>
                        <xdr:cNvPr id="229" name="Text Box 561">
                          <a:extLst>
                            <a:ext uri="{FF2B5EF4-FFF2-40B4-BE49-F238E27FC236}">
                              <a16:creationId xmlns:a16="http://schemas.microsoft.com/office/drawing/2014/main" id="{00000000-0008-0000-0000-0000E5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76" y="1061"/>
                          <a:ext cx="21" cy="20"/>
                        </a:xfrm>
                        <a:prstGeom prst="rect">
                          <a:avLst/>
                        </a:prstGeom>
                        <a:noFill/>
                        <a:ln w="9525">
                          <a:noFill/>
                          <a:miter lim="800000"/>
                          <a:headEnd/>
                          <a:tailEnd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solidFill>
                                <a:srgbClr xmlns:mc="http://schemas.openxmlformats.org/markup-compatibility/2006" val="FFFFFF" mc:Ignorable="a14" a14:legacySpreadsheetColorIndex="65"/>
                              </a:solidFill>
                            </a14:hiddenFill>
                          </a:ext>
                        </a:extLst>
                      </xdr:spPr>
                      <xdr:txBody>
                        <a:bodyPr wrap="none" lIns="18288" tIns="22860" rIns="18288" bIns="22860" anchor="ctr" upright="1">
                          <a:spAutoFit/>
                        </a:bodyPr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lt-LT" sz="1000" b="0" i="0" u="none" strike="noStrike" baseline="0">
                              <a:solidFill>
                                <a:srgbClr val="000000"/>
                              </a:solidFill>
                              <a:latin typeface="Times New Roman"/>
                              <a:cs typeface="Times New Roman"/>
                            </a:rPr>
                            <a:t>PV</a:t>
                          </a:r>
                        </a:p>
                      </xdr:txBody>
                    </xdr:sp>
                    <xdr:sp macro="" textlink="">
                      <xdr:nvSpPr>
                        <xdr:cNvPr id="230" name="Text Box 562">
                          <a:extLst>
                            <a:ext uri="{FF2B5EF4-FFF2-40B4-BE49-F238E27FC236}">
                              <a16:creationId xmlns:a16="http://schemas.microsoft.com/office/drawing/2014/main" id="{00000000-0008-0000-0000-0000E6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102" y="1053"/>
                          <a:ext cx="85" cy="34"/>
                        </a:xfrm>
                        <a:prstGeom prst="rect">
                          <a:avLst/>
                        </a:prstGeom>
                        <a:noFill/>
                        <a:ln w="9525">
                          <a:noFill/>
                          <a:miter lim="800000"/>
                          <a:headEnd/>
                          <a:tailEnd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solidFill>
                                <a:srgbClr xmlns:mc="http://schemas.openxmlformats.org/markup-compatibility/2006" val="FFFFFF" mc:Ignorable="a14" a14:legacySpreadsheetColorIndex="65"/>
                              </a:solidFill>
                            </a14:hiddenFill>
                          </a:ext>
                        </a:extLst>
                      </xdr:spPr>
                      <xdr:txBody>
                        <a:bodyPr wrap="none" lIns="18288" tIns="22860" rIns="18288" bIns="22860" anchor="ctr" upright="1">
                          <a:spAutoFit/>
                        </a:bodyPr>
                        <a:lstStyle/>
                        <a:p>
                          <a:pPr marL="0" marR="0" lvl="0" indent="0" algn="ctr" defTabSz="914400" rtl="0" eaLnBrk="1" fontAlgn="auto" latinLnBrk="0" hangingPunct="1">
                            <a:lnSpc>
                              <a:spcPts val="1100"/>
                            </a:lnSpc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  <a:defRPr sz="1000"/>
                          </a:pPr>
                          <a:r>
                            <a:rPr kumimoji="0" lang="lt-LT" sz="1000" b="0" i="0" u="none" strike="noStrike" kern="0" cap="none" spc="0" normalizeH="0" baseline="0" noProof="0">
                              <a:ln>
                                <a:noFill/>
                              </a:ln>
                              <a:solidFill>
                                <a:srgbClr val="000000"/>
                              </a:solidFill>
                              <a:effectLst/>
                              <a:uLnTx/>
                              <a:uFillTx/>
                              <a:latin typeface="Times New Roman"/>
                              <a:ea typeface="+mn-ea"/>
                              <a:cs typeface="Times New Roman"/>
                            </a:rPr>
                            <a:t>Rasa</a:t>
                          </a:r>
                        </a:p>
                        <a:p>
                          <a:pPr marL="0" marR="0" lvl="0" indent="0" algn="ctr" defTabSz="914400" rtl="0" eaLnBrk="1" fontAlgn="auto" latinLnBrk="0" hangingPunct="1">
                            <a:lnSpc>
                              <a:spcPts val="1000"/>
                            </a:lnSpc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ClrTx/>
                            <a:buSzTx/>
                            <a:buFontTx/>
                            <a:buNone/>
                            <a:tabLst/>
                            <a:defRPr sz="1000"/>
                          </a:pPr>
                          <a:r>
                            <a:rPr kumimoji="0" lang="lt-LT" sz="1000" b="0" i="0" u="none" strike="noStrike" kern="0" cap="none" spc="0" normalizeH="0" baseline="0" noProof="0">
                              <a:ln>
                                <a:noFill/>
                              </a:ln>
                              <a:solidFill>
                                <a:srgbClr val="000000"/>
                              </a:solidFill>
                              <a:effectLst/>
                              <a:uLnTx/>
                              <a:uFillTx/>
                              <a:latin typeface="Times New Roman"/>
                              <a:ea typeface="+mn-ea"/>
                              <a:cs typeface="Times New Roman"/>
                            </a:rPr>
                            <a:t>Kubiliūtė-Fedč</a:t>
                          </a:r>
                        </a:p>
                      </xdr:txBody>
                    </xdr:sp>
                    <xdr:sp macro="" textlink="">
                      <xdr:nvSpPr>
                        <xdr:cNvPr id="231" name="Line 563">
                          <a:extLst>
                            <a:ext uri="{FF2B5EF4-FFF2-40B4-BE49-F238E27FC236}">
                              <a16:creationId xmlns:a16="http://schemas.microsoft.com/office/drawing/2014/main" id="{00000000-0008-0000-0000-0000E7000000}"/>
                            </a:ext>
                          </a:extLst>
                        </xdr:cNvPr>
                        <xdr:cNvSpPr>
                          <a:spLocks noChangeShapeType="1"/>
                        </xdr:cNvSpPr>
                      </xdr:nvSpPr>
                      <xdr:spPr bwMode="auto">
                        <a:xfrm>
                          <a:off x="193" y="1060"/>
                          <a:ext cx="0" cy="42"/>
                        </a:xfrm>
                        <a:prstGeom prst="line">
                          <a:avLst/>
                        </a:prstGeom>
                        <a:noFill/>
                        <a:ln w="3175">
                          <a:solidFill>
                            <a:srgbClr val="000000"/>
                          </a:solidFill>
                          <a:round/>
                          <a:headEnd/>
                          <a:tailEnd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noFill/>
                            </a14:hiddenFill>
                          </a:ext>
                        </a:extLst>
                      </xdr:spPr>
                    </xdr:sp>
                    <xdr:sp macro="" textlink="">
                      <xdr:nvSpPr>
                        <xdr:cNvPr id="232" name="Line 564">
                          <a:extLst>
                            <a:ext uri="{FF2B5EF4-FFF2-40B4-BE49-F238E27FC236}">
                              <a16:creationId xmlns:a16="http://schemas.microsoft.com/office/drawing/2014/main" id="{00000000-0008-0000-0000-0000E8000000}"/>
                            </a:ext>
                          </a:extLst>
                        </xdr:cNvPr>
                        <xdr:cNvSpPr>
                          <a:spLocks noChangeShapeType="1"/>
                        </xdr:cNvSpPr>
                      </xdr:nvSpPr>
                      <xdr:spPr bwMode="auto">
                        <a:xfrm>
                          <a:off x="101" y="1061"/>
                          <a:ext cx="0" cy="42"/>
                        </a:xfrm>
                        <a:prstGeom prst="line">
                          <a:avLst/>
                        </a:prstGeom>
                        <a:noFill/>
                        <a:ln w="3175">
                          <a:solidFill>
                            <a:srgbClr val="000000"/>
                          </a:solidFill>
                          <a:round/>
                          <a:headEnd/>
                          <a:tailEnd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noFill/>
                            </a14:hiddenFill>
                          </a:ext>
                        </a:extLst>
                      </xdr:spPr>
                    </xdr:sp>
                    <xdr:sp macro="" textlink="">
                      <xdr:nvSpPr>
                        <xdr:cNvPr id="233" name="Rectangle 565">
                          <a:extLst>
                            <a:ext uri="{FF2B5EF4-FFF2-40B4-BE49-F238E27FC236}">
                              <a16:creationId xmlns:a16="http://schemas.microsoft.com/office/drawing/2014/main" id="{00000000-0008-0000-0000-0000E9000000}"/>
                            </a:ext>
                          </a:extLst>
                        </xdr:cNvPr>
                        <xdr:cNvSpPr>
                          <a:spLocks noChangeArrowheads="1"/>
                        </xdr:cNvSpPr>
                      </xdr:nvSpPr>
                      <xdr:spPr bwMode="auto">
                        <a:xfrm>
                          <a:off x="8" y="996"/>
                          <a:ext cx="645" cy="107"/>
                        </a:xfrm>
                        <a:prstGeom prst="rect">
                          <a:avLst/>
                        </a:prstGeom>
                        <a:noFill/>
                        <a:ln w="317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solidFill>
                                <a:srgbClr xmlns:mc="http://schemas.openxmlformats.org/markup-compatibility/2006" val="FFFFFF" mc:Ignorable="a14" a14:legacySpreadsheetColorIndex="65"/>
                              </a:solidFill>
                            </a14:hiddenFill>
                          </a:ext>
                        </a:extLst>
                      </xdr:spPr>
                    </xdr:sp>
                  </xdr:grpSp>
                  <xdr:sp macro="" textlink="">
                    <xdr:nvSpPr>
                      <xdr:cNvPr id="226" name="Text Box 566">
                        <a:extLst>
                          <a:ext uri="{FF2B5EF4-FFF2-40B4-BE49-F238E27FC236}">
                            <a16:creationId xmlns:a16="http://schemas.microsoft.com/office/drawing/2014/main" id="{00000000-0008-0000-0000-0000E2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601" y="1006"/>
                        <a:ext cx="39" cy="21"/>
                      </a:xfrm>
                      <a:prstGeom prst="rect">
                        <a:avLst/>
                      </a:prstGeom>
                      <a:noFill/>
                      <a:ln w="9525">
                        <a:noFill/>
                        <a:miter lim="800000"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xmlns:mc="http://schemas.openxmlformats.org/markup-compatibility/2006" val="FFFFFF" mc:Ignorable="a14" a14:legacySpreadsheetColorIndex="65"/>
                            </a:solidFill>
                          </a14:hiddenFill>
                        </a:ext>
                      </a:extLst>
                    </xdr:spPr>
                    <xdr:txBody>
                      <a:bodyPr wrap="none" lIns="18288" tIns="27432" rIns="0" bIns="0" anchor="t" upright="1">
                        <a:spAutoFit/>
                      </a:bodyPr>
                      <a:lstStyle/>
                      <a:p>
                        <a:pPr algn="l" rtl="0">
                          <a:defRPr sz="1000"/>
                        </a:pPr>
                        <a:r>
                          <a:rPr lang="lt-LT" sz="1200" b="0" i="0" u="none" strike="noStrike" baseline="0">
                            <a:solidFill>
                              <a:srgbClr val="000000"/>
                            </a:solidFill>
                            <a:latin typeface="Times New Roman"/>
                            <a:cs typeface="Times New Roman"/>
                          </a:rPr>
                          <a:t>Laida</a:t>
                        </a:r>
                      </a:p>
                    </xdr:txBody>
                  </xdr:sp>
                  <xdr:sp macro="" textlink="">
                    <xdr:nvSpPr>
                      <xdr:cNvPr id="227" name="Text Box 567">
                        <a:extLst>
                          <a:ext uri="{FF2B5EF4-FFF2-40B4-BE49-F238E27FC236}">
                            <a16:creationId xmlns:a16="http://schemas.microsoft.com/office/drawing/2014/main" id="{00000000-0008-0000-0000-0000E3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17" y="1017"/>
                        <a:ext cx="49" cy="35"/>
                      </a:xfrm>
                      <a:prstGeom prst="rect">
                        <a:avLst/>
                      </a:prstGeom>
                      <a:noFill/>
                      <a:ln w="9525">
                        <a:noFill/>
                        <a:miter lim="800000"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xmlns:mc="http://schemas.openxmlformats.org/markup-compatibility/2006" val="FFFFFF" mc:Ignorable="a14" a14:legacySpreadsheetColorIndex="65"/>
                            </a:solidFill>
                          </a14:hiddenFill>
                        </a:ext>
                      </a:extLst>
                    </xdr:spPr>
                    <xdr:txBody>
                      <a:bodyPr wrap="none" lIns="18288" tIns="22860" rIns="18288" bIns="22860" anchor="ctr" upright="1">
                        <a:spAutoFit/>
                      </a:bodyPr>
                      <a:lstStyle/>
                      <a:p>
                        <a:pPr algn="ctr" rtl="0">
                          <a:defRPr sz="1000"/>
                        </a:pPr>
                        <a:r>
                          <a:rPr lang="lt-LT" sz="1000" b="0" i="0" u="none" strike="noStrike" baseline="0">
                            <a:solidFill>
                              <a:srgbClr val="000000"/>
                            </a:solidFill>
                            <a:latin typeface="Times New Roman"/>
                            <a:cs typeface="Times New Roman"/>
                          </a:rPr>
                          <a:t>Atestato</a:t>
                        </a:r>
                      </a:p>
                      <a:p>
                        <a:pPr algn="ctr" rtl="0">
                          <a:defRPr sz="1000"/>
                        </a:pPr>
                        <a:r>
                          <a:rPr lang="lt-LT" sz="1000" b="0" i="0" u="none" strike="noStrike" baseline="0">
                            <a:solidFill>
                              <a:srgbClr val="000000"/>
                            </a:solidFill>
                            <a:latin typeface="Times New Roman"/>
                            <a:cs typeface="Times New Roman"/>
                          </a:rPr>
                          <a:t>Nr.</a:t>
                        </a:r>
                      </a:p>
                    </xdr:txBody>
                  </xdr:sp>
                  <xdr:sp macro="" textlink="">
                    <xdr:nvSpPr>
                      <xdr:cNvPr id="228" name="Text Box 568">
                        <a:extLst>
                          <a:ext uri="{FF2B5EF4-FFF2-40B4-BE49-F238E27FC236}">
                            <a16:creationId xmlns:a16="http://schemas.microsoft.com/office/drawing/2014/main" id="{00000000-0008-0000-0000-0000E4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17" y="1062"/>
                        <a:ext cx="41" cy="18"/>
                      </a:xfrm>
                      <a:prstGeom prst="rect">
                        <a:avLst/>
                      </a:prstGeom>
                      <a:noFill/>
                      <a:ln w="9525">
                        <a:noFill/>
                        <a:miter lim="800000"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xmlns:mc="http://schemas.openxmlformats.org/markup-compatibility/2006" val="FFFFFF" mc:Ignorable="a14" a14:legacySpreadsheetColorIndex="65"/>
                            </a:solidFill>
                          </a14:hiddenFill>
                        </a:ext>
                      </a:extLst>
                    </xdr:spPr>
                    <xdr:txBody>
                      <a:bodyPr wrap="none" lIns="18288" tIns="22860" rIns="18288" bIns="22860" anchor="ctr" upright="1">
                        <a:spAutoFit/>
                      </a:bodyPr>
                      <a:lstStyle/>
                      <a:p>
                        <a:pPr algn="ctr" rtl="0">
                          <a:defRPr sz="1000"/>
                        </a:pPr>
                        <a:r>
                          <a:rPr lang="lt-LT" sz="1100" b="1" i="0" u="none" strike="noStrike" baseline="0">
                            <a:solidFill>
                              <a:srgbClr val="000000"/>
                            </a:solidFill>
                            <a:latin typeface="Times New Roman"/>
                            <a:cs typeface="Times New Roman"/>
                          </a:rPr>
                          <a:t>27104</a:t>
                        </a:r>
                      </a:p>
                    </xdr:txBody>
                  </xdr:sp>
                </xdr:grpSp>
              </xdr:grpSp>
            </xdr:grpSp>
          </xdr:grpSp>
          <xdr:sp macro="" textlink="">
            <xdr:nvSpPr>
              <xdr:cNvPr id="184" name="Line 543">
                <a:extLst>
                  <a:ext uri="{FF2B5EF4-FFF2-40B4-BE49-F238E27FC236}">
                    <a16:creationId xmlns:a16="http://schemas.microsoft.com/office/drawing/2014/main" id="{00000000-0008-0000-0000-0000B8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6648450" y="8791575"/>
                <a:ext cx="6143625" cy="0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85" name="Line 551">
                <a:extLst>
                  <a:ext uri="{FF2B5EF4-FFF2-40B4-BE49-F238E27FC236}">
                    <a16:creationId xmlns:a16="http://schemas.microsoft.com/office/drawing/2014/main" id="{00000000-0008-0000-0000-0000B9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172950" y="8553450"/>
                <a:ext cx="619125" cy="0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86" name="Text Box 562">
                <a:extLst>
                  <a:ext uri="{FF2B5EF4-FFF2-40B4-BE49-F238E27FC236}">
                    <a16:creationId xmlns:a16="http://schemas.microsoft.com/office/drawing/2014/main" id="{00000000-0008-0000-0000-0000BA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7562850" y="9008793"/>
                <a:ext cx="809625" cy="317797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</a:extLst>
            </xdr:spPr>
            <xdr:txBody>
              <a:bodyPr wrap="none" lIns="18288" tIns="22860" rIns="18288" bIns="22860" anchor="ctr" upright="1">
                <a:noAutofit/>
              </a:bodyPr>
              <a:lstStyle/>
              <a:p>
                <a:pPr algn="ctr" rtl="0">
                  <a:lnSpc>
                    <a:spcPts val="1100"/>
                  </a:lnSpc>
                  <a:defRPr sz="1000"/>
                </a:pPr>
                <a:r>
                  <a:rPr lang="lt-LT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Rasa</a:t>
                </a:r>
              </a:p>
              <a:p>
                <a:pPr algn="ctr" rtl="0">
                  <a:lnSpc>
                    <a:spcPts val="1000"/>
                  </a:lnSpc>
                  <a:defRPr sz="1000"/>
                </a:pPr>
                <a:r>
                  <a:rPr lang="lt-LT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Kubiliūtė-Fedč</a:t>
                </a:r>
              </a:p>
            </xdr:txBody>
          </xdr:sp>
          <xdr:sp macro="" textlink="">
            <xdr:nvSpPr>
              <xdr:cNvPr id="204" name="Text Box 561">
                <a:extLst>
                  <a:ext uri="{FF2B5EF4-FFF2-40B4-BE49-F238E27FC236}">
                    <a16:creationId xmlns:a16="http://schemas.microsoft.com/office/drawing/2014/main" id="{00000000-0008-0000-0000-0000CC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7264644" y="9039225"/>
                <a:ext cx="238125" cy="238570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</a:extLst>
            </xdr:spPr>
            <xdr:txBody>
              <a:bodyPr wrap="none" lIns="18288" tIns="22860" rIns="18288" bIns="22860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lt-LT" sz="10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PDV</a:t>
                </a:r>
              </a:p>
            </xdr:txBody>
          </xdr:sp>
          <xdr:sp macro="" textlink="">
            <xdr:nvSpPr>
              <xdr:cNvPr id="205" name="Text Box 568">
                <a:extLst>
                  <a:ext uri="{FF2B5EF4-FFF2-40B4-BE49-F238E27FC236}">
                    <a16:creationId xmlns:a16="http://schemas.microsoft.com/office/drawing/2014/main" id="{00000000-0008-0000-0000-0000CD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734175" y="9029700"/>
                <a:ext cx="409575" cy="274356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</a:extLst>
            </xdr:spPr>
            <xdr:txBody>
              <a:bodyPr wrap="none" lIns="18288" tIns="22860" rIns="18288" bIns="22860" anchor="ctr" upright="1">
                <a:noAutofit/>
              </a:bodyPr>
              <a:lstStyle/>
              <a:p>
                <a:pPr algn="ctr" rtl="0">
                  <a:defRPr sz="1000"/>
                </a:pPr>
                <a:r>
                  <a:rPr lang="lt-LT" sz="1100" b="1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16468</a:t>
                </a:r>
              </a:p>
            </xdr:txBody>
          </xdr:sp>
        </xdr:grpSp>
        <xdr:sp macro="" textlink="">
          <xdr:nvSpPr>
            <xdr:cNvPr id="180" name="Text Box 558">
              <a:extLst>
                <a:ext uri="{FF2B5EF4-FFF2-40B4-BE49-F238E27FC236}">
                  <a16:creationId xmlns:a16="http://schemas.microsoft.com/office/drawing/2014/main" id="{00000000-0008-0000-0000-0000B4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226793" y="9048750"/>
              <a:ext cx="295275" cy="25049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  <xdr:txBody>
            <a:bodyPr wrap="none" lIns="18288" tIns="22860" rIns="18288" bIns="22860" anchor="ctr" upright="1">
              <a:noAutofit/>
            </a:bodyPr>
            <a:lstStyle/>
            <a:p>
              <a:pPr algn="ctr" rtl="0">
                <a:defRPr sz="1000"/>
              </a:pPr>
              <a:r>
                <a:rPr lang="lt-LT" sz="10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2020</a:t>
              </a:r>
            </a:p>
          </xdr:txBody>
        </xdr:sp>
        <xdr:pic>
          <xdr:nvPicPr>
            <xdr:cNvPr id="181" name="Picture 105" descr="vrp uab 1">
              <a:extLst>
                <a:ext uri="{FF2B5EF4-FFF2-40B4-BE49-F238E27FC236}">
                  <a16:creationId xmlns:a16="http://schemas.microsoft.com/office/drawing/2014/main" id="{00000000-0008-0000-0000-0000B5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410450" y="8172450"/>
              <a:ext cx="1552353" cy="50059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vs.panevezys.lt/Users/Viktoras/Documents/Projektavimas%20Viktoro/2017/PANEV&#278;&#381;IO%20GATV&#278;S/2%20LIETAUS%20KANALIZACIJA/PROJEKTAI%20LK/PU&#352;ALOTO/Pu&#353;aloto%20LK%20tekst/7%20ziniaras_Pu&#353;aloto%20L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 kan KI"/>
      <sheetName val="Liet kan K2"/>
      <sheetName val="Suvestinis"/>
      <sheetName val="K1 važ dal"/>
      <sheetName val="K2 važ dal"/>
      <sheetName val="Suvest važ dalyj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93"/>
  <sheetViews>
    <sheetView topLeftCell="A129" zoomScale="130" zoomScaleNormal="130" workbookViewId="0">
      <selection activeCell="A129" sqref="A1:XFD1048576"/>
    </sheetView>
  </sheetViews>
  <sheetFormatPr defaultColWidth="9.109375" defaultRowHeight="13.2"/>
  <cols>
    <col min="1" max="1" width="5.33203125" style="55" customWidth="1"/>
    <col min="2" max="2" width="64.88671875" style="12" customWidth="1"/>
    <col min="3" max="3" width="6.44140625" style="13" customWidth="1"/>
    <col min="4" max="4" width="7.5546875" style="14" customWidth="1"/>
    <col min="5" max="5" width="11" style="5" customWidth="1"/>
    <col min="6" max="6" width="13.109375" style="4" customWidth="1"/>
    <col min="7" max="7" width="15.44140625" style="5" customWidth="1"/>
    <col min="8" max="17" width="9.109375" style="5" customWidth="1"/>
    <col min="18" max="18" width="9.109375" style="5"/>
    <col min="19" max="19" width="14.5546875" style="5" customWidth="1"/>
    <col min="20" max="20" width="13.88671875" style="5" customWidth="1"/>
    <col min="21" max="21" width="15" style="5" customWidth="1"/>
    <col min="22" max="22" width="57" style="5" customWidth="1"/>
    <col min="23" max="23" width="12.88671875" style="5" customWidth="1"/>
    <col min="24" max="16384" width="9.109375" style="5"/>
  </cols>
  <sheetData>
    <row r="1" spans="1:21">
      <c r="A1" s="201" t="s">
        <v>8</v>
      </c>
      <c r="B1" s="201"/>
      <c r="C1" s="201"/>
      <c r="D1" s="201"/>
      <c r="E1" s="201"/>
    </row>
    <row r="2" spans="1:21" ht="13.5" customHeight="1">
      <c r="A2" s="200" t="s">
        <v>177</v>
      </c>
      <c r="B2" s="200"/>
      <c r="C2" s="200"/>
      <c r="D2" s="200"/>
      <c r="E2" s="200"/>
      <c r="S2" s="84"/>
    </row>
    <row r="3" spans="1:21" ht="6" customHeight="1">
      <c r="A3" s="11"/>
    </row>
    <row r="4" spans="1:21" s="112" customFormat="1" ht="15.75" customHeight="1">
      <c r="A4" s="124" t="s">
        <v>0</v>
      </c>
      <c r="B4" s="82" t="s">
        <v>1</v>
      </c>
      <c r="C4" s="76" t="s">
        <v>165</v>
      </c>
      <c r="D4" s="77" t="s">
        <v>2</v>
      </c>
      <c r="E4" s="123" t="s">
        <v>164</v>
      </c>
      <c r="F4" s="111"/>
      <c r="I4" s="149"/>
    </row>
    <row r="5" spans="1:21" s="112" customFormat="1" ht="12.75" customHeight="1">
      <c r="A5" s="134" t="s">
        <v>190</v>
      </c>
      <c r="B5" s="131" t="s">
        <v>183</v>
      </c>
      <c r="C5" s="76"/>
      <c r="D5" s="77"/>
      <c r="E5" s="114"/>
      <c r="F5" s="115"/>
      <c r="I5" s="149"/>
      <c r="S5" s="116" t="s">
        <v>143</v>
      </c>
      <c r="T5" s="117" t="s">
        <v>75</v>
      </c>
      <c r="U5" s="117" t="s">
        <v>3</v>
      </c>
    </row>
    <row r="6" spans="1:21" s="112" customFormat="1" ht="12.75" customHeight="1">
      <c r="A6" s="75"/>
      <c r="B6" s="132" t="s">
        <v>12</v>
      </c>
      <c r="C6" s="76"/>
      <c r="D6" s="77"/>
      <c r="E6" s="114" t="s">
        <v>136</v>
      </c>
      <c r="F6" s="115"/>
      <c r="I6" s="149"/>
      <c r="S6" s="116" t="s">
        <v>143</v>
      </c>
      <c r="T6" s="117" t="s">
        <v>75</v>
      </c>
      <c r="U6" s="117" t="s">
        <v>3</v>
      </c>
    </row>
    <row r="7" spans="1:21">
      <c r="A7" s="161">
        <v>1</v>
      </c>
      <c r="B7" s="162" t="s">
        <v>11</v>
      </c>
      <c r="C7" s="163" t="s">
        <v>78</v>
      </c>
      <c r="D7" s="163" t="s">
        <v>169</v>
      </c>
      <c r="E7" s="164"/>
      <c r="F7" s="19"/>
      <c r="G7" s="14">
        <v>2</v>
      </c>
      <c r="S7" s="40"/>
      <c r="T7" s="20">
        <f>5*0.06*2.4</f>
        <v>0.72</v>
      </c>
      <c r="U7" s="13">
        <f>T7/2.4</f>
        <v>0.3</v>
      </c>
    </row>
    <row r="8" spans="1:21" s="10" customFormat="1" hidden="1">
      <c r="A8" s="165"/>
      <c r="B8" s="162" t="s">
        <v>9</v>
      </c>
      <c r="C8" s="166" t="s">
        <v>3</v>
      </c>
      <c r="D8" s="166"/>
      <c r="E8" s="167"/>
      <c r="F8" s="15"/>
      <c r="G8" s="23">
        <v>5.625</v>
      </c>
      <c r="I8" s="150"/>
      <c r="S8" s="92"/>
    </row>
    <row r="9" spans="1:21" s="10" customFormat="1">
      <c r="A9" s="165">
        <v>2</v>
      </c>
      <c r="B9" s="162" t="s">
        <v>189</v>
      </c>
      <c r="C9" s="166" t="s">
        <v>4</v>
      </c>
      <c r="D9" s="167">
        <f>(853/4*5)</f>
        <v>1066.25</v>
      </c>
      <c r="E9" s="167"/>
      <c r="F9" s="15"/>
      <c r="G9" s="23"/>
      <c r="I9" s="150"/>
      <c r="S9" s="92"/>
    </row>
    <row r="10" spans="1:21" s="10" customFormat="1">
      <c r="A10" s="165">
        <v>3</v>
      </c>
      <c r="B10" s="162" t="s">
        <v>179</v>
      </c>
      <c r="C10" s="166" t="s">
        <v>78</v>
      </c>
      <c r="D10" s="163" t="s">
        <v>178</v>
      </c>
      <c r="E10" s="167"/>
      <c r="F10" s="15"/>
      <c r="G10" s="23"/>
      <c r="I10" s="150"/>
      <c r="S10" s="92"/>
    </row>
    <row r="11" spans="1:21" s="10" customFormat="1">
      <c r="A11" s="165">
        <v>4</v>
      </c>
      <c r="B11" s="162" t="s">
        <v>180</v>
      </c>
      <c r="C11" s="166" t="s">
        <v>78</v>
      </c>
      <c r="D11" s="166" t="s">
        <v>178</v>
      </c>
      <c r="E11" s="167"/>
      <c r="F11" s="15"/>
      <c r="G11" s="23"/>
      <c r="I11" s="150"/>
      <c r="S11" s="92"/>
    </row>
    <row r="12" spans="1:21" s="10" customFormat="1">
      <c r="A12" s="165">
        <v>5</v>
      </c>
      <c r="B12" s="162" t="s">
        <v>16</v>
      </c>
      <c r="C12" s="166" t="s">
        <v>3</v>
      </c>
      <c r="D12" s="167">
        <f>(15*5*1.05*0.58)</f>
        <v>45.674999999999997</v>
      </c>
      <c r="E12" s="168"/>
      <c r="F12" s="15"/>
      <c r="G12" s="23">
        <v>11.25</v>
      </c>
      <c r="I12" s="150"/>
      <c r="S12" s="92"/>
    </row>
    <row r="13" spans="1:21" s="10" customFormat="1">
      <c r="A13" s="165">
        <v>6</v>
      </c>
      <c r="B13" s="169" t="s">
        <v>192</v>
      </c>
      <c r="C13" s="166" t="s">
        <v>3</v>
      </c>
      <c r="D13" s="168">
        <f>D12</f>
        <v>45.674999999999997</v>
      </c>
      <c r="E13" s="168"/>
      <c r="F13" s="15"/>
      <c r="G13" s="23">
        <v>0.84375</v>
      </c>
      <c r="I13" s="150"/>
      <c r="S13" s="92"/>
    </row>
    <row r="14" spans="1:21" s="10" customFormat="1">
      <c r="A14" s="165">
        <v>7</v>
      </c>
      <c r="B14" s="169" t="s">
        <v>15</v>
      </c>
      <c r="C14" s="166" t="s">
        <v>4</v>
      </c>
      <c r="D14" s="167">
        <v>75</v>
      </c>
      <c r="E14" s="168"/>
      <c r="F14" s="15"/>
      <c r="G14" s="23">
        <v>17</v>
      </c>
      <c r="I14" s="150"/>
      <c r="S14" s="92"/>
    </row>
    <row r="15" spans="1:21" s="10" customFormat="1">
      <c r="A15" s="165">
        <v>8</v>
      </c>
      <c r="B15" s="169" t="s">
        <v>132</v>
      </c>
      <c r="C15" s="166" t="s">
        <v>4</v>
      </c>
      <c r="D15" s="168">
        <v>4</v>
      </c>
      <c r="E15" s="168"/>
      <c r="F15" s="15"/>
      <c r="G15" s="23">
        <v>17</v>
      </c>
      <c r="I15" s="150"/>
      <c r="S15" s="92"/>
    </row>
    <row r="16" spans="1:21" s="10" customFormat="1">
      <c r="A16" s="165">
        <v>9</v>
      </c>
      <c r="B16" s="162" t="s">
        <v>17</v>
      </c>
      <c r="C16" s="166" t="s">
        <v>3</v>
      </c>
      <c r="D16" s="168">
        <f>D14*0.2</f>
        <v>15</v>
      </c>
      <c r="E16" s="168"/>
      <c r="F16" s="15"/>
      <c r="G16" s="23">
        <v>11.25</v>
      </c>
      <c r="I16" s="150"/>
      <c r="S16" s="92"/>
    </row>
    <row r="17" spans="1:20" s="10" customFormat="1">
      <c r="A17" s="165">
        <v>10</v>
      </c>
      <c r="B17" s="162" t="s">
        <v>133</v>
      </c>
      <c r="C17" s="166" t="s">
        <v>3</v>
      </c>
      <c r="D17" s="168">
        <f>D15*0.2</f>
        <v>0.8</v>
      </c>
      <c r="E17" s="168"/>
      <c r="F17" s="15"/>
      <c r="G17" s="23"/>
      <c r="I17" s="150"/>
      <c r="S17" s="92"/>
    </row>
    <row r="18" spans="1:20" s="10" customFormat="1">
      <c r="A18" s="165">
        <v>11</v>
      </c>
      <c r="B18" s="169" t="s">
        <v>158</v>
      </c>
      <c r="C18" s="166" t="s">
        <v>3</v>
      </c>
      <c r="D18" s="168">
        <f>D12*3/100</f>
        <v>1.3702499999999997</v>
      </c>
      <c r="E18" s="170"/>
      <c r="F18" s="15"/>
      <c r="G18" s="23">
        <v>0.84375</v>
      </c>
      <c r="I18" s="150"/>
      <c r="S18" s="92"/>
    </row>
    <row r="19" spans="1:20" s="10" customFormat="1" ht="15" customHeight="1">
      <c r="A19" s="165">
        <v>12</v>
      </c>
      <c r="B19" s="169" t="s">
        <v>123</v>
      </c>
      <c r="C19" s="166" t="s">
        <v>4</v>
      </c>
      <c r="D19" s="168">
        <v>432</v>
      </c>
      <c r="E19" s="168"/>
      <c r="F19" s="15"/>
      <c r="G19" s="23">
        <v>17</v>
      </c>
      <c r="I19" s="150"/>
      <c r="S19" s="92"/>
    </row>
    <row r="20" spans="1:20" ht="25.2" hidden="1">
      <c r="A20" s="171"/>
      <c r="B20" s="172" t="s">
        <v>74</v>
      </c>
      <c r="C20" s="173" t="s">
        <v>6</v>
      </c>
      <c r="D20" s="167"/>
      <c r="E20" s="170"/>
      <c r="R20" s="125"/>
      <c r="S20" s="40"/>
    </row>
    <row r="21" spans="1:20" hidden="1">
      <c r="A21" s="171"/>
      <c r="B21" s="172" t="s">
        <v>13</v>
      </c>
      <c r="C21" s="174" t="s">
        <v>138</v>
      </c>
      <c r="D21" s="164" t="s">
        <v>163</v>
      </c>
      <c r="E21" s="170"/>
      <c r="R21" s="125"/>
      <c r="S21" s="40"/>
    </row>
    <row r="22" spans="1:20" hidden="1">
      <c r="A22" s="171"/>
      <c r="B22" s="172" t="s">
        <v>135</v>
      </c>
      <c r="C22" s="173" t="s">
        <v>6</v>
      </c>
      <c r="D22" s="167"/>
      <c r="E22" s="167"/>
      <c r="R22" s="125"/>
      <c r="S22" s="40"/>
    </row>
    <row r="23" spans="1:20" s="10" customFormat="1" hidden="1">
      <c r="A23" s="161"/>
      <c r="B23" s="175" t="s">
        <v>14</v>
      </c>
      <c r="C23" s="170" t="s">
        <v>6</v>
      </c>
      <c r="D23" s="167"/>
      <c r="E23" s="170"/>
      <c r="F23" s="9"/>
      <c r="I23" s="150"/>
      <c r="R23" s="126"/>
      <c r="S23" s="92"/>
    </row>
    <row r="24" spans="1:20" s="10" customFormat="1" ht="15" hidden="1" customHeight="1">
      <c r="A24" s="165"/>
      <c r="B24" s="176" t="s">
        <v>7</v>
      </c>
      <c r="C24" s="177" t="s">
        <v>139</v>
      </c>
      <c r="D24" s="177"/>
      <c r="E24" s="168"/>
      <c r="F24" s="9"/>
      <c r="G24" s="24"/>
      <c r="H24" s="25"/>
      <c r="I24" s="150"/>
      <c r="O24" s="26"/>
      <c r="P24" s="27"/>
      <c r="Q24" s="28"/>
      <c r="R24" s="130"/>
      <c r="T24" s="91" t="s">
        <v>131</v>
      </c>
    </row>
    <row r="25" spans="1:20" s="10" customFormat="1" ht="25.2" hidden="1">
      <c r="A25" s="165"/>
      <c r="B25" s="176" t="s">
        <v>124</v>
      </c>
      <c r="C25" s="166" t="s">
        <v>6</v>
      </c>
      <c r="D25" s="177"/>
      <c r="E25" s="177"/>
      <c r="F25" s="9"/>
      <c r="G25" s="86"/>
      <c r="H25" s="32"/>
      <c r="I25" s="150"/>
      <c r="O25" s="26"/>
      <c r="P25" s="27">
        <f t="shared" ref="P25:P35" si="0">O25-Q25</f>
        <v>0</v>
      </c>
      <c r="Q25" s="28"/>
      <c r="R25" s="130"/>
      <c r="T25" s="92"/>
    </row>
    <row r="26" spans="1:20" s="10" customFormat="1" ht="25.2" hidden="1">
      <c r="A26" s="165"/>
      <c r="B26" s="176" t="s">
        <v>125</v>
      </c>
      <c r="C26" s="166" t="s">
        <v>5</v>
      </c>
      <c r="D26" s="168"/>
      <c r="E26" s="168"/>
      <c r="F26" s="9"/>
      <c r="G26" s="86"/>
      <c r="H26" s="32"/>
      <c r="I26" s="150"/>
      <c r="O26" s="26"/>
      <c r="P26" s="27">
        <f t="shared" si="0"/>
        <v>0</v>
      </c>
      <c r="Q26" s="28"/>
      <c r="T26" s="92"/>
    </row>
    <row r="27" spans="1:20" s="10" customFormat="1" ht="25.2" hidden="1">
      <c r="A27" s="165"/>
      <c r="B27" s="176" t="s">
        <v>126</v>
      </c>
      <c r="C27" s="166" t="s">
        <v>5</v>
      </c>
      <c r="D27" s="168"/>
      <c r="E27" s="168"/>
      <c r="F27" s="9"/>
      <c r="G27" s="86"/>
      <c r="H27" s="32"/>
      <c r="I27" s="150"/>
      <c r="O27" s="26"/>
      <c r="P27" s="27">
        <f t="shared" si="0"/>
        <v>0</v>
      </c>
      <c r="Q27" s="28"/>
      <c r="T27" s="92"/>
    </row>
    <row r="28" spans="1:20" s="10" customFormat="1" ht="15" hidden="1" customHeight="1">
      <c r="A28" s="165"/>
      <c r="B28" s="176" t="s">
        <v>127</v>
      </c>
      <c r="C28" s="166" t="s">
        <v>78</v>
      </c>
      <c r="D28" s="177"/>
      <c r="E28" s="177"/>
      <c r="F28" s="9"/>
      <c r="G28" s="24"/>
      <c r="H28" s="25"/>
      <c r="I28" s="150"/>
      <c r="O28" s="26"/>
      <c r="P28" s="27">
        <f t="shared" si="0"/>
        <v>0</v>
      </c>
      <c r="Q28" s="28"/>
      <c r="T28" s="92"/>
    </row>
    <row r="29" spans="1:20" s="10" customFormat="1" ht="15" hidden="1" customHeight="1">
      <c r="A29" s="165"/>
      <c r="B29" s="176" t="s">
        <v>128</v>
      </c>
      <c r="C29" s="166" t="s">
        <v>5</v>
      </c>
      <c r="D29" s="168"/>
      <c r="E29" s="168"/>
      <c r="F29" s="9"/>
      <c r="G29" s="24"/>
      <c r="H29" s="32"/>
      <c r="I29" s="150"/>
      <c r="O29" s="26"/>
      <c r="P29" s="27">
        <f t="shared" si="0"/>
        <v>0</v>
      </c>
      <c r="Q29" s="28"/>
      <c r="T29" s="92"/>
    </row>
    <row r="30" spans="1:20" s="10" customFormat="1" ht="15" customHeight="1">
      <c r="A30" s="165">
        <v>13</v>
      </c>
      <c r="B30" s="176" t="s">
        <v>170</v>
      </c>
      <c r="C30" s="166" t="s">
        <v>171</v>
      </c>
      <c r="D30" s="177" t="s">
        <v>172</v>
      </c>
      <c r="E30" s="168"/>
      <c r="F30" s="9"/>
      <c r="G30" s="24"/>
      <c r="H30" s="32"/>
      <c r="I30" s="150"/>
      <c r="O30" s="26"/>
      <c r="P30" s="27">
        <f t="shared" ref="P30" si="1">O30-Q30</f>
        <v>0</v>
      </c>
      <c r="Q30" s="28"/>
      <c r="T30" s="92"/>
    </row>
    <row r="31" spans="1:20" s="10" customFormat="1" ht="15" hidden="1" customHeight="1">
      <c r="A31" s="6"/>
      <c r="B31" s="37" t="s">
        <v>129</v>
      </c>
      <c r="C31" s="7" t="s">
        <v>6</v>
      </c>
      <c r="D31" s="29"/>
      <c r="E31" s="29"/>
      <c r="F31" s="9"/>
      <c r="G31" s="24"/>
      <c r="H31" s="32"/>
      <c r="I31" s="150"/>
      <c r="O31" s="26"/>
      <c r="P31" s="27">
        <f t="shared" si="0"/>
        <v>0</v>
      </c>
      <c r="Q31" s="28"/>
      <c r="T31" s="92"/>
    </row>
    <row r="32" spans="1:20" s="10" customFormat="1" ht="26.4" hidden="1">
      <c r="A32" s="6"/>
      <c r="B32" s="37" t="s">
        <v>130</v>
      </c>
      <c r="C32" s="7" t="s">
        <v>5</v>
      </c>
      <c r="D32" s="8"/>
      <c r="E32" s="8"/>
      <c r="F32" s="9"/>
      <c r="G32" s="86"/>
      <c r="H32" s="32"/>
      <c r="I32" s="150"/>
      <c r="O32" s="26"/>
      <c r="P32" s="27">
        <f t="shared" si="0"/>
        <v>0</v>
      </c>
      <c r="Q32" s="28"/>
      <c r="T32" s="92"/>
    </row>
    <row r="33" spans="1:22" s="10" customFormat="1" ht="26.4" hidden="1">
      <c r="A33" s="6"/>
      <c r="B33" s="89" t="s">
        <v>144</v>
      </c>
      <c r="C33" s="29" t="s">
        <v>5</v>
      </c>
      <c r="D33" s="3"/>
      <c r="E33" s="8"/>
      <c r="F33" s="9"/>
      <c r="G33" s="86"/>
      <c r="H33" s="32"/>
      <c r="I33" s="150"/>
      <c r="O33" s="26"/>
      <c r="P33" s="27"/>
      <c r="Q33" s="28"/>
      <c r="R33" s="127"/>
      <c r="T33" s="92"/>
    </row>
    <row r="34" spans="1:22" s="10" customFormat="1" hidden="1">
      <c r="A34" s="6"/>
      <c r="B34" s="37" t="s">
        <v>162</v>
      </c>
      <c r="C34" s="7" t="s">
        <v>5</v>
      </c>
      <c r="D34" s="8"/>
      <c r="E34" s="8"/>
      <c r="F34" s="9"/>
      <c r="G34" s="86"/>
      <c r="H34" s="32"/>
      <c r="I34" s="150"/>
      <c r="O34" s="26"/>
      <c r="P34" s="27">
        <f t="shared" si="0"/>
        <v>0</v>
      </c>
      <c r="Q34" s="28"/>
      <c r="R34" s="128"/>
      <c r="T34" s="92"/>
    </row>
    <row r="35" spans="1:22" hidden="1">
      <c r="A35" s="6"/>
      <c r="B35" s="16" t="s">
        <v>134</v>
      </c>
      <c r="C35" s="2" t="s">
        <v>5</v>
      </c>
      <c r="D35" s="2"/>
      <c r="E35" s="2"/>
      <c r="F35" s="5"/>
      <c r="G35" s="39"/>
      <c r="H35" s="39"/>
      <c r="O35" s="87"/>
      <c r="P35" s="27">
        <f t="shared" si="0"/>
        <v>0</v>
      </c>
      <c r="Q35" s="88"/>
      <c r="R35" s="129"/>
    </row>
    <row r="36" spans="1:22" s="81" customFormat="1" ht="12">
      <c r="A36" s="75"/>
      <c r="B36" s="82" t="s">
        <v>173</v>
      </c>
      <c r="C36" s="76"/>
      <c r="D36" s="77"/>
      <c r="E36" s="77" t="s">
        <v>197</v>
      </c>
      <c r="F36" s="78"/>
      <c r="G36" s="79"/>
      <c r="H36" s="80"/>
      <c r="T36" s="118"/>
      <c r="V36" s="85"/>
    </row>
    <row r="37" spans="1:22" s="10" customFormat="1" ht="13.5" customHeight="1">
      <c r="A37" s="161">
        <v>1</v>
      </c>
      <c r="B37" s="162" t="s">
        <v>174</v>
      </c>
      <c r="C37" s="170" t="s">
        <v>3</v>
      </c>
      <c r="D37" s="167">
        <f>(15*5*1.05*0.3)</f>
        <v>23.625</v>
      </c>
      <c r="E37" s="178"/>
      <c r="F37" s="15"/>
      <c r="G37" s="23">
        <v>25</v>
      </c>
      <c r="I37" s="150"/>
    </row>
    <row r="38" spans="1:22" s="10" customFormat="1" ht="13.5" customHeight="1">
      <c r="A38" s="161">
        <v>2</v>
      </c>
      <c r="B38" s="162" t="s">
        <v>175</v>
      </c>
      <c r="C38" s="170" t="s">
        <v>3</v>
      </c>
      <c r="D38" s="167">
        <f>(853/4*5*1.05)*0.06</f>
        <v>67.173749999999998</v>
      </c>
      <c r="E38" s="178"/>
      <c r="F38" s="15"/>
      <c r="G38" s="23"/>
      <c r="I38" s="150"/>
    </row>
    <row r="39" spans="1:22" s="10" customFormat="1" ht="12.75" customHeight="1">
      <c r="A39" s="161">
        <v>3</v>
      </c>
      <c r="B39" s="162" t="s">
        <v>145</v>
      </c>
      <c r="C39" s="170" t="s">
        <v>4</v>
      </c>
      <c r="D39" s="167">
        <f>(15*5*1.05)+(853/4*5*1.05)</f>
        <v>1198.3125</v>
      </c>
      <c r="E39" s="178"/>
      <c r="F39" s="15"/>
      <c r="G39" s="23"/>
      <c r="I39" s="150"/>
    </row>
    <row r="40" spans="1:22" hidden="1">
      <c r="A40" s="161"/>
      <c r="B40" s="162" t="s">
        <v>11</v>
      </c>
      <c r="C40" s="170" t="s">
        <v>4</v>
      </c>
      <c r="D40" s="167"/>
      <c r="E40" s="179"/>
      <c r="F40" s="57" t="s">
        <v>10</v>
      </c>
      <c r="G40" s="14"/>
    </row>
    <row r="41" spans="1:22" hidden="1">
      <c r="A41" s="161"/>
      <c r="B41" s="162" t="s">
        <v>11</v>
      </c>
      <c r="C41" s="170" t="s">
        <v>4</v>
      </c>
      <c r="D41" s="167"/>
      <c r="E41" s="179"/>
      <c r="F41" s="57" t="s">
        <v>10</v>
      </c>
      <c r="G41" s="14"/>
    </row>
    <row r="42" spans="1:22">
      <c r="A42" s="161">
        <v>4</v>
      </c>
      <c r="B42" s="162" t="s">
        <v>146</v>
      </c>
      <c r="C42" s="170" t="s">
        <v>4</v>
      </c>
      <c r="D42" s="167">
        <f>68+853</f>
        <v>921</v>
      </c>
      <c r="E42" s="179"/>
      <c r="F42" s="57"/>
      <c r="G42" s="14"/>
    </row>
    <row r="43" spans="1:22" ht="25.2">
      <c r="A43" s="161">
        <v>5</v>
      </c>
      <c r="B43" s="162" t="s">
        <v>199</v>
      </c>
      <c r="C43" s="170" t="s">
        <v>4</v>
      </c>
      <c r="D43" s="167">
        <v>197</v>
      </c>
      <c r="E43" s="179"/>
      <c r="F43" s="31"/>
      <c r="G43" s="14"/>
    </row>
    <row r="44" spans="1:22" s="10" customFormat="1" ht="15" hidden="1" customHeight="1">
      <c r="A44" s="165"/>
      <c r="B44" s="176" t="s">
        <v>147</v>
      </c>
      <c r="C44" s="166" t="s">
        <v>3</v>
      </c>
      <c r="D44" s="168"/>
      <c r="E44" s="168"/>
      <c r="F44" s="32"/>
      <c r="G44" s="32"/>
      <c r="H44" s="9"/>
      <c r="I44" s="150"/>
    </row>
    <row r="45" spans="1:22" hidden="1">
      <c r="A45" s="165"/>
      <c r="B45" s="176" t="s">
        <v>150</v>
      </c>
      <c r="C45" s="166" t="s">
        <v>4</v>
      </c>
      <c r="D45" s="168"/>
      <c r="E45" s="168"/>
      <c r="G45" s="31"/>
      <c r="H45" s="31"/>
    </row>
    <row r="46" spans="1:22" s="10" customFormat="1" ht="15" customHeight="1">
      <c r="A46" s="165">
        <v>6</v>
      </c>
      <c r="B46" s="176" t="s">
        <v>148</v>
      </c>
      <c r="C46" s="170" t="s">
        <v>6</v>
      </c>
      <c r="D46" s="168">
        <v>5</v>
      </c>
      <c r="E46" s="168"/>
      <c r="F46" s="9"/>
      <c r="G46" s="9"/>
      <c r="H46" s="9"/>
      <c r="I46" s="150"/>
    </row>
    <row r="47" spans="1:22" s="10" customFormat="1" ht="15" hidden="1" customHeight="1">
      <c r="A47" s="165"/>
      <c r="B47" s="176" t="s">
        <v>22</v>
      </c>
      <c r="C47" s="170" t="s">
        <v>6</v>
      </c>
      <c r="D47" s="168"/>
      <c r="E47" s="168"/>
      <c r="F47" s="9"/>
      <c r="G47" s="9"/>
      <c r="H47" s="9"/>
      <c r="I47" s="150"/>
    </row>
    <row r="48" spans="1:22" s="10" customFormat="1" ht="15" customHeight="1">
      <c r="A48" s="165">
        <v>7</v>
      </c>
      <c r="B48" s="176" t="s">
        <v>166</v>
      </c>
      <c r="C48" s="170" t="s">
        <v>6</v>
      </c>
      <c r="D48" s="168">
        <v>5</v>
      </c>
      <c r="E48" s="168"/>
      <c r="F48" s="9"/>
      <c r="G48" s="9"/>
      <c r="H48" s="9"/>
      <c r="I48" s="150"/>
    </row>
    <row r="49" spans="1:21" s="10" customFormat="1" hidden="1">
      <c r="A49" s="165"/>
      <c r="B49" s="176" t="s">
        <v>23</v>
      </c>
      <c r="C49" s="166" t="s">
        <v>4</v>
      </c>
      <c r="D49" s="168"/>
      <c r="E49" s="168"/>
      <c r="F49" s="33"/>
      <c r="G49" s="33"/>
      <c r="H49" s="33"/>
      <c r="I49" s="150"/>
    </row>
    <row r="50" spans="1:21" hidden="1">
      <c r="A50" s="165"/>
      <c r="B50" s="180" t="s">
        <v>149</v>
      </c>
      <c r="C50" s="166" t="s">
        <v>4</v>
      </c>
      <c r="D50" s="168"/>
      <c r="E50" s="168"/>
      <c r="F50" s="34"/>
      <c r="G50" s="35"/>
      <c r="H50" s="36"/>
    </row>
    <row r="51" spans="1:21" hidden="1">
      <c r="A51" s="165"/>
      <c r="B51" s="180" t="s">
        <v>119</v>
      </c>
      <c r="C51" s="166" t="s">
        <v>4</v>
      </c>
      <c r="D51" s="168"/>
      <c r="E51" s="168"/>
      <c r="F51" s="34"/>
      <c r="G51" s="35"/>
      <c r="H51" s="36"/>
      <c r="T51" s="94"/>
    </row>
    <row r="52" spans="1:21">
      <c r="A52" s="161">
        <v>8</v>
      </c>
      <c r="B52" s="160" t="s">
        <v>194</v>
      </c>
      <c r="C52" s="163" t="s">
        <v>78</v>
      </c>
      <c r="D52" s="163" t="s">
        <v>176</v>
      </c>
      <c r="E52" s="181"/>
      <c r="F52" s="40"/>
      <c r="G52" s="39"/>
      <c r="H52" s="39"/>
      <c r="T52" s="94"/>
    </row>
    <row r="53" spans="1:21" s="81" customFormat="1" ht="12" hidden="1">
      <c r="A53" s="119"/>
      <c r="B53" s="76" t="s">
        <v>161</v>
      </c>
      <c r="C53" s="120"/>
      <c r="D53" s="121"/>
      <c r="E53" s="120" t="s">
        <v>137</v>
      </c>
      <c r="T53" s="116" t="s">
        <v>143</v>
      </c>
      <c r="U53" s="122"/>
    </row>
    <row r="54" spans="1:21" hidden="1">
      <c r="A54" s="1"/>
      <c r="B54" s="16" t="s">
        <v>167</v>
      </c>
      <c r="C54" s="41" t="s">
        <v>3</v>
      </c>
      <c r="D54" s="3"/>
      <c r="E54" s="3"/>
      <c r="F54" s="42"/>
      <c r="H54" s="43" t="s">
        <v>85</v>
      </c>
      <c r="T54" s="40"/>
      <c r="U54" s="95"/>
    </row>
    <row r="55" spans="1:21" hidden="1">
      <c r="A55" s="1"/>
      <c r="B55" s="44" t="s">
        <v>86</v>
      </c>
      <c r="C55" s="41" t="s">
        <v>3</v>
      </c>
      <c r="D55" s="3"/>
      <c r="E55" s="3"/>
      <c r="F55" s="45"/>
      <c r="H55" s="43" t="s">
        <v>87</v>
      </c>
      <c r="T55" s="93"/>
      <c r="U55" s="95"/>
    </row>
    <row r="56" spans="1:21" ht="14.25" hidden="1" customHeight="1">
      <c r="A56" s="1"/>
      <c r="B56" s="44" t="s">
        <v>168</v>
      </c>
      <c r="C56" s="41" t="s">
        <v>3</v>
      </c>
      <c r="D56" s="3"/>
      <c r="E56" s="3"/>
      <c r="F56" s="45"/>
      <c r="H56" s="43" t="s">
        <v>88</v>
      </c>
      <c r="T56" s="92"/>
      <c r="U56" s="95"/>
    </row>
    <row r="57" spans="1:21" hidden="1">
      <c r="A57" s="1"/>
      <c r="B57" s="44" t="s">
        <v>89</v>
      </c>
      <c r="C57" s="41" t="s">
        <v>3</v>
      </c>
      <c r="D57" s="3"/>
      <c r="E57" s="3"/>
      <c r="F57" s="46"/>
      <c r="H57" s="43" t="s">
        <v>90</v>
      </c>
      <c r="T57" s="92"/>
      <c r="U57" s="95"/>
    </row>
    <row r="58" spans="1:21" hidden="1">
      <c r="A58" s="1"/>
      <c r="B58" s="49" t="s">
        <v>91</v>
      </c>
      <c r="C58" s="2" t="s">
        <v>5</v>
      </c>
      <c r="D58" s="2"/>
      <c r="E58" s="2"/>
      <c r="F58" s="39"/>
      <c r="G58" s="39">
        <f>3.14*0.5*0.5*0.15</f>
        <v>0.11774999999999999</v>
      </c>
      <c r="H58" s="5">
        <f>D58*G58</f>
        <v>0</v>
      </c>
      <c r="I58" s="151"/>
      <c r="J58" s="48">
        <f t="shared" ref="J58:J62" si="2">I58*3.14*0.5*0.5</f>
        <v>0</v>
      </c>
      <c r="T58" s="92"/>
      <c r="U58" s="95"/>
    </row>
    <row r="59" spans="1:21" hidden="1">
      <c r="A59" s="1"/>
      <c r="B59" s="49" t="s">
        <v>92</v>
      </c>
      <c r="C59" s="2" t="s">
        <v>5</v>
      </c>
      <c r="D59" s="2"/>
      <c r="E59" s="2"/>
      <c r="F59" s="39"/>
      <c r="G59" s="39">
        <f>2*3.14*0.5*0.1</f>
        <v>0.31400000000000006</v>
      </c>
      <c r="H59" s="5">
        <f>D59*G59</f>
        <v>0</v>
      </c>
      <c r="I59" s="151"/>
      <c r="J59" s="48">
        <f t="shared" si="2"/>
        <v>0</v>
      </c>
      <c r="T59" s="92"/>
      <c r="U59" s="95"/>
    </row>
    <row r="60" spans="1:21" hidden="1">
      <c r="A60" s="1"/>
      <c r="B60" s="49" t="s">
        <v>93</v>
      </c>
      <c r="C60" s="2" t="s">
        <v>5</v>
      </c>
      <c r="D60" s="2"/>
      <c r="E60" s="2"/>
      <c r="F60" s="39"/>
      <c r="G60" s="39">
        <f>3.14*0.5*0.5*0.15-0.35*0.35*3.14*0.15</f>
        <v>6.0052499999999995E-2</v>
      </c>
      <c r="H60" s="5">
        <f>D60*G60</f>
        <v>0</v>
      </c>
      <c r="I60" s="151"/>
      <c r="J60" s="48">
        <f t="shared" si="2"/>
        <v>0</v>
      </c>
      <c r="T60" s="92"/>
      <c r="U60" s="95"/>
    </row>
    <row r="61" spans="1:21" hidden="1">
      <c r="A61" s="1"/>
      <c r="B61" s="49" t="s">
        <v>94</v>
      </c>
      <c r="C61" s="2" t="s">
        <v>5</v>
      </c>
      <c r="D61" s="2"/>
      <c r="E61" s="2"/>
      <c r="F61" s="39"/>
      <c r="G61" s="39">
        <f>2*3.14*0.35*0.1*0.25</f>
        <v>5.4949999999999999E-2</v>
      </c>
      <c r="H61" s="5">
        <f>D61*G61</f>
        <v>0</v>
      </c>
      <c r="I61" s="151"/>
      <c r="J61" s="48">
        <f t="shared" si="2"/>
        <v>0</v>
      </c>
      <c r="U61" s="95"/>
    </row>
    <row r="62" spans="1:21" hidden="1">
      <c r="A62" s="1"/>
      <c r="B62" s="49" t="s">
        <v>95</v>
      </c>
      <c r="C62" s="2" t="s">
        <v>3</v>
      </c>
      <c r="D62" s="38"/>
      <c r="E62" s="38"/>
      <c r="F62" s="39"/>
      <c r="G62" s="39"/>
      <c r="I62" s="151"/>
      <c r="J62" s="48">
        <f t="shared" si="2"/>
        <v>0</v>
      </c>
      <c r="U62" s="95"/>
    </row>
    <row r="63" spans="1:21" hidden="1">
      <c r="A63" s="1"/>
      <c r="B63" s="47" t="s">
        <v>96</v>
      </c>
      <c r="C63" s="2" t="s">
        <v>3</v>
      </c>
      <c r="D63" s="50"/>
      <c r="E63" s="50"/>
      <c r="F63" s="39"/>
      <c r="G63" s="39"/>
      <c r="I63" s="151" t="e">
        <f>'[1]L kan KI'!F92+'[1]L kan KI'!F95+'[1]Liet kan K2'!F90</f>
        <v>#REF!</v>
      </c>
      <c r="J63" s="48" t="e">
        <f>I63*3.14*0.75*0.75</f>
        <v>#REF!</v>
      </c>
      <c r="U63" s="95"/>
    </row>
    <row r="64" spans="1:21" hidden="1">
      <c r="A64" s="1"/>
      <c r="B64" s="49" t="s">
        <v>97</v>
      </c>
      <c r="C64" s="2" t="s">
        <v>5</v>
      </c>
      <c r="D64" s="2"/>
      <c r="E64" s="2"/>
      <c r="F64" s="39"/>
      <c r="G64" s="39">
        <f>3.14*0.75*0.75*0.15</f>
        <v>0.26493749999999999</v>
      </c>
      <c r="H64" s="5">
        <f>D64*G64</f>
        <v>0</v>
      </c>
      <c r="I64" s="151"/>
      <c r="J64" s="48">
        <f t="shared" ref="J64:J68" si="3">I64*3.14*0.75*0.75</f>
        <v>0</v>
      </c>
      <c r="U64" s="95"/>
    </row>
    <row r="65" spans="1:21" hidden="1">
      <c r="A65" s="1"/>
      <c r="B65" s="49" t="s">
        <v>98</v>
      </c>
      <c r="C65" s="2" t="s">
        <v>5</v>
      </c>
      <c r="D65" s="2"/>
      <c r="E65" s="2"/>
      <c r="F65" s="39"/>
      <c r="G65" s="39">
        <f>2*3.14*0.75*0.1</f>
        <v>0.47100000000000003</v>
      </c>
      <c r="H65" s="5">
        <f>D65*G65</f>
        <v>0</v>
      </c>
      <c r="I65" s="151"/>
      <c r="J65" s="48">
        <f t="shared" si="3"/>
        <v>0</v>
      </c>
      <c r="U65" s="95"/>
    </row>
    <row r="66" spans="1:21" hidden="1">
      <c r="A66" s="1"/>
      <c r="B66" s="49" t="s">
        <v>99</v>
      </c>
      <c r="C66" s="2" t="s">
        <v>5</v>
      </c>
      <c r="D66" s="2"/>
      <c r="E66" s="2"/>
      <c r="F66" s="39"/>
      <c r="G66" s="39">
        <f>3.14*0.75*0.75*0.15-0.35*0.35*3.14*0.15</f>
        <v>0.20723999999999998</v>
      </c>
      <c r="H66" s="5">
        <f>D66*G66</f>
        <v>0</v>
      </c>
      <c r="I66" s="151"/>
      <c r="J66" s="48">
        <f t="shared" si="3"/>
        <v>0</v>
      </c>
      <c r="U66" s="95"/>
    </row>
    <row r="67" spans="1:21" hidden="1">
      <c r="A67" s="1"/>
      <c r="B67" s="49" t="s">
        <v>94</v>
      </c>
      <c r="C67" s="2" t="s">
        <v>5</v>
      </c>
      <c r="D67" s="2"/>
      <c r="E67" s="2"/>
      <c r="F67" s="39"/>
      <c r="G67" s="39">
        <f>2*3.14*0.35*0.1*0.25</f>
        <v>5.4949999999999999E-2</v>
      </c>
      <c r="H67" s="5">
        <f>D67*G67</f>
        <v>0</v>
      </c>
      <c r="I67" s="151"/>
      <c r="J67" s="48">
        <f t="shared" si="3"/>
        <v>0</v>
      </c>
      <c r="U67" s="95"/>
    </row>
    <row r="68" spans="1:21" hidden="1">
      <c r="A68" s="1"/>
      <c r="B68" s="49" t="s">
        <v>95</v>
      </c>
      <c r="C68" s="2" t="s">
        <v>3</v>
      </c>
      <c r="D68" s="38"/>
      <c r="E68" s="38"/>
      <c r="F68" s="39"/>
      <c r="G68" s="39"/>
      <c r="I68" s="151"/>
      <c r="J68" s="48">
        <f t="shared" si="3"/>
        <v>0</v>
      </c>
      <c r="U68" s="95"/>
    </row>
    <row r="69" spans="1:21" hidden="1">
      <c r="A69" s="6"/>
      <c r="B69" s="47" t="s">
        <v>151</v>
      </c>
      <c r="C69" s="17" t="s">
        <v>152</v>
      </c>
      <c r="D69" s="17" t="s">
        <v>153</v>
      </c>
      <c r="E69" s="38"/>
      <c r="F69" s="100">
        <v>2</v>
      </c>
      <c r="G69" s="39"/>
      <c r="H69" s="84">
        <f>H70+H71+H72+H73+H74</f>
        <v>2.0860050000000001</v>
      </c>
      <c r="O69" s="87"/>
      <c r="P69" s="27">
        <f t="shared" ref="P69:P79" si="4">O69-Q69</f>
        <v>0</v>
      </c>
      <c r="Q69" s="88"/>
      <c r="R69" s="84">
        <v>2</v>
      </c>
      <c r="T69" s="107"/>
      <c r="U69" s="84">
        <f>U70+U71+U72+U73+U74</f>
        <v>2.0860050000000001</v>
      </c>
    </row>
    <row r="70" spans="1:21" hidden="1">
      <c r="A70" s="6"/>
      <c r="B70" s="101" t="s">
        <v>91</v>
      </c>
      <c r="C70" s="102" t="s">
        <v>5</v>
      </c>
      <c r="D70" s="102"/>
      <c r="E70" s="102"/>
      <c r="F70" s="39"/>
      <c r="G70" s="103">
        <f>3.14*0.5*0.5*0.15</f>
        <v>0.11774999999999999</v>
      </c>
      <c r="H70" s="104">
        <f t="shared" ref="H70:H78" si="5">D70*G70</f>
        <v>0</v>
      </c>
      <c r="O70" s="87"/>
      <c r="P70" s="27">
        <f t="shared" si="4"/>
        <v>0</v>
      </c>
      <c r="Q70" s="88"/>
      <c r="T70" s="108">
        <f>3.14*0.5*0.5*0.15</f>
        <v>0.11774999999999999</v>
      </c>
      <c r="U70" s="104">
        <f>D70*T70</f>
        <v>0</v>
      </c>
    </row>
    <row r="71" spans="1:21" hidden="1">
      <c r="A71" s="6"/>
      <c r="B71" s="101" t="s">
        <v>92</v>
      </c>
      <c r="C71" s="102" t="s">
        <v>5</v>
      </c>
      <c r="D71" s="102">
        <f>R69*2</f>
        <v>4</v>
      </c>
      <c r="E71" s="102"/>
      <c r="F71" s="39"/>
      <c r="G71" s="103">
        <f>2*3.14*0.5*0.1</f>
        <v>0.31400000000000006</v>
      </c>
      <c r="H71" s="104">
        <f t="shared" si="5"/>
        <v>1.2560000000000002</v>
      </c>
      <c r="O71" s="87"/>
      <c r="P71" s="27">
        <f t="shared" si="4"/>
        <v>0</v>
      </c>
      <c r="Q71" s="88"/>
      <c r="T71" s="108">
        <f>2*3.14*0.5*0.1</f>
        <v>0.31400000000000006</v>
      </c>
      <c r="U71" s="104">
        <f t="shared" ref="U71:U78" si="6">D71*T71</f>
        <v>1.2560000000000002</v>
      </c>
    </row>
    <row r="72" spans="1:21" hidden="1">
      <c r="A72" s="6"/>
      <c r="B72" s="101" t="s">
        <v>93</v>
      </c>
      <c r="C72" s="102" t="s">
        <v>5</v>
      </c>
      <c r="D72" s="102">
        <f>R69*1</f>
        <v>2</v>
      </c>
      <c r="E72" s="102"/>
      <c r="F72" s="39"/>
      <c r="G72" s="103">
        <f>3.14*0.5*0.5*0.15-0.35*0.35*3.14*0.15</f>
        <v>6.0052499999999995E-2</v>
      </c>
      <c r="H72" s="104">
        <f t="shared" si="5"/>
        <v>0.12010499999999999</v>
      </c>
      <c r="O72" s="87"/>
      <c r="P72" s="27">
        <f t="shared" si="4"/>
        <v>0</v>
      </c>
      <c r="Q72" s="88"/>
      <c r="T72" s="108">
        <f>3.14*0.5*0.5*0.15-0.35*0.35*3.14*0.15</f>
        <v>6.0052499999999995E-2</v>
      </c>
      <c r="U72" s="104">
        <f t="shared" si="6"/>
        <v>0.12010499999999999</v>
      </c>
    </row>
    <row r="73" spans="1:21" hidden="1">
      <c r="A73" s="6"/>
      <c r="B73" s="101" t="s">
        <v>94</v>
      </c>
      <c r="C73" s="102" t="s">
        <v>5</v>
      </c>
      <c r="D73" s="102">
        <f>R69*1</f>
        <v>2</v>
      </c>
      <c r="E73" s="102"/>
      <c r="F73" s="39"/>
      <c r="G73" s="103">
        <f>2*3.14*0.35*0.1*0.25</f>
        <v>5.4949999999999999E-2</v>
      </c>
      <c r="H73" s="104">
        <f t="shared" si="5"/>
        <v>0.1099</v>
      </c>
      <c r="O73" s="87"/>
      <c r="P73" s="27">
        <f t="shared" si="4"/>
        <v>0</v>
      </c>
      <c r="Q73" s="88"/>
      <c r="T73" s="108">
        <f>2*3.14*0.35*0.1*0.25</f>
        <v>5.4949999999999999E-2</v>
      </c>
      <c r="U73" s="104">
        <f t="shared" si="6"/>
        <v>0.1099</v>
      </c>
    </row>
    <row r="74" spans="1:21" hidden="1">
      <c r="A74" s="6"/>
      <c r="B74" s="101" t="s">
        <v>95</v>
      </c>
      <c r="C74" s="102" t="s">
        <v>3</v>
      </c>
      <c r="D74" s="105">
        <f>R69*0.3</f>
        <v>0.6</v>
      </c>
      <c r="E74" s="105"/>
      <c r="F74" s="39"/>
      <c r="G74" s="103">
        <v>1</v>
      </c>
      <c r="H74" s="104">
        <f t="shared" si="5"/>
        <v>0.6</v>
      </c>
      <c r="O74" s="87"/>
      <c r="P74" s="27">
        <f t="shared" si="4"/>
        <v>0</v>
      </c>
      <c r="Q74" s="88"/>
      <c r="T74" s="108">
        <v>1</v>
      </c>
      <c r="U74" s="104">
        <f t="shared" si="6"/>
        <v>0.6</v>
      </c>
    </row>
    <row r="75" spans="1:21" hidden="1">
      <c r="A75" s="6"/>
      <c r="B75" s="106" t="s">
        <v>97</v>
      </c>
      <c r="C75" s="58" t="s">
        <v>5</v>
      </c>
      <c r="D75" s="58"/>
      <c r="E75" s="58"/>
      <c r="F75" s="65"/>
      <c r="G75" s="103">
        <f>3.14*0.75*0.75*0.15</f>
        <v>0.26493749999999999</v>
      </c>
      <c r="H75" s="104">
        <f t="shared" si="5"/>
        <v>0</v>
      </c>
      <c r="O75" s="87"/>
      <c r="P75" s="27">
        <f t="shared" si="4"/>
        <v>0</v>
      </c>
      <c r="Q75" s="88"/>
      <c r="T75" s="108">
        <f>3.14*0.75*0.75*0.15</f>
        <v>0.26493749999999999</v>
      </c>
      <c r="U75" s="104">
        <f t="shared" si="6"/>
        <v>0</v>
      </c>
    </row>
    <row r="76" spans="1:21" hidden="1">
      <c r="A76" s="6"/>
      <c r="B76" s="106" t="s">
        <v>98</v>
      </c>
      <c r="C76" s="58" t="s">
        <v>5</v>
      </c>
      <c r="D76" s="58"/>
      <c r="E76" s="58"/>
      <c r="F76" s="65"/>
      <c r="G76" s="103">
        <f>2*3.14*0.75*0.1</f>
        <v>0.47100000000000003</v>
      </c>
      <c r="H76" s="104">
        <f t="shared" si="5"/>
        <v>0</v>
      </c>
      <c r="O76" s="87"/>
      <c r="P76" s="27">
        <f t="shared" si="4"/>
        <v>0</v>
      </c>
      <c r="Q76" s="88"/>
      <c r="T76" s="108">
        <f>2*3.14*0.75*0.1</f>
        <v>0.47100000000000003</v>
      </c>
      <c r="U76" s="104">
        <f t="shared" si="6"/>
        <v>0</v>
      </c>
    </row>
    <row r="77" spans="1:21" hidden="1">
      <c r="A77" s="6"/>
      <c r="B77" s="106" t="s">
        <v>99</v>
      </c>
      <c r="C77" s="58" t="s">
        <v>5</v>
      </c>
      <c r="D77" s="58"/>
      <c r="E77" s="58"/>
      <c r="F77" s="65"/>
      <c r="G77" s="103">
        <f>3.14*0.75*0.75*0.15-0.35*0.35*3.14*0.15</f>
        <v>0.20723999999999998</v>
      </c>
      <c r="H77" s="104">
        <f t="shared" si="5"/>
        <v>0</v>
      </c>
      <c r="O77" s="87"/>
      <c r="P77" s="27">
        <f t="shared" si="4"/>
        <v>0</v>
      </c>
      <c r="Q77" s="88"/>
      <c r="T77" s="108">
        <f>3.14*0.75*0.75*0.15-0.35*0.35*3.14*0.15</f>
        <v>0.20723999999999998</v>
      </c>
      <c r="U77" s="104">
        <f t="shared" si="6"/>
        <v>0</v>
      </c>
    </row>
    <row r="78" spans="1:21" hidden="1">
      <c r="A78" s="6"/>
      <c r="B78" s="106" t="s">
        <v>94</v>
      </c>
      <c r="C78" s="58" t="s">
        <v>5</v>
      </c>
      <c r="D78" s="58"/>
      <c r="E78" s="58"/>
      <c r="F78" s="65"/>
      <c r="G78" s="103">
        <f>2*3.14*0.35*0.1*0.25</f>
        <v>5.4949999999999999E-2</v>
      </c>
      <c r="H78" s="104">
        <f t="shared" si="5"/>
        <v>0</v>
      </c>
      <c r="O78" s="87"/>
      <c r="P78" s="27">
        <f t="shared" si="4"/>
        <v>0</v>
      </c>
      <c r="Q78" s="88"/>
      <c r="T78" s="108">
        <f>2*3.14*0.35*0.1*0.25</f>
        <v>5.4949999999999999E-2</v>
      </c>
      <c r="U78" s="104">
        <f t="shared" si="6"/>
        <v>0</v>
      </c>
    </row>
    <row r="79" spans="1:21" hidden="1">
      <c r="A79" s="6"/>
      <c r="B79" s="106" t="s">
        <v>95</v>
      </c>
      <c r="C79" s="58" t="s">
        <v>3</v>
      </c>
      <c r="D79" s="66"/>
      <c r="E79" s="66"/>
      <c r="F79" s="65"/>
      <c r="G79" s="103"/>
      <c r="H79" s="104"/>
      <c r="O79" s="87"/>
      <c r="P79" s="27">
        <f t="shared" si="4"/>
        <v>0</v>
      </c>
      <c r="Q79" s="88"/>
      <c r="T79" s="108"/>
      <c r="U79" s="104"/>
    </row>
    <row r="80" spans="1:21" s="51" customFormat="1" hidden="1">
      <c r="A80" s="6"/>
      <c r="B80" s="47" t="s">
        <v>100</v>
      </c>
      <c r="C80" s="2" t="s">
        <v>76</v>
      </c>
      <c r="D80" s="2"/>
      <c r="E80" s="2"/>
      <c r="F80" s="39"/>
      <c r="G80" s="39"/>
      <c r="H80" s="2" t="s">
        <v>101</v>
      </c>
      <c r="I80" s="151">
        <f>D80*1.6</f>
        <v>0</v>
      </c>
      <c r="J80" s="48">
        <f>I80*3.14*0.21*0.21</f>
        <v>0</v>
      </c>
      <c r="T80" s="108"/>
      <c r="U80" s="104"/>
    </row>
    <row r="81" spans="1:21" s="51" customFormat="1" hidden="1">
      <c r="A81" s="1"/>
      <c r="B81" s="49" t="s">
        <v>102</v>
      </c>
      <c r="C81" s="2" t="s">
        <v>76</v>
      </c>
      <c r="D81" s="52"/>
      <c r="E81" s="52"/>
      <c r="F81" s="39"/>
      <c r="G81" s="39"/>
      <c r="H81" s="53">
        <f>D81*G81</f>
        <v>0</v>
      </c>
      <c r="I81" s="48"/>
      <c r="J81" s="48"/>
      <c r="T81" s="109"/>
      <c r="U81" s="96"/>
    </row>
    <row r="82" spans="1:21" hidden="1">
      <c r="A82" s="1"/>
      <c r="B82" s="16" t="s">
        <v>103</v>
      </c>
      <c r="C82" s="2" t="s">
        <v>3</v>
      </c>
      <c r="D82" s="54"/>
      <c r="E82" s="54"/>
      <c r="F82" s="39"/>
      <c r="G82" s="39"/>
      <c r="I82" s="151"/>
      <c r="J82" s="48"/>
      <c r="T82" s="40"/>
      <c r="U82" s="95"/>
    </row>
    <row r="83" spans="1:21" hidden="1">
      <c r="A83" s="1"/>
      <c r="B83" s="16" t="s">
        <v>104</v>
      </c>
      <c r="C83" s="2" t="s">
        <v>5</v>
      </c>
      <c r="D83" s="54"/>
      <c r="E83" s="54"/>
      <c r="F83" s="39"/>
      <c r="G83" s="39"/>
      <c r="I83" s="151"/>
      <c r="J83" s="48"/>
      <c r="T83" s="40"/>
      <c r="U83" s="95"/>
    </row>
    <row r="84" spans="1:21" hidden="1">
      <c r="D84" s="56"/>
      <c r="E84" s="56"/>
      <c r="G84" s="31"/>
      <c r="H84" s="31"/>
      <c r="T84" s="40"/>
      <c r="U84" s="95"/>
    </row>
    <row r="85" spans="1:21" hidden="1">
      <c r="D85" s="56"/>
      <c r="E85" s="56"/>
      <c r="G85" s="31"/>
      <c r="H85" s="31"/>
      <c r="T85" s="40"/>
      <c r="U85" s="95"/>
    </row>
    <row r="86" spans="1:21" hidden="1">
      <c r="D86" s="56"/>
      <c r="E86" s="56"/>
      <c r="G86" s="31"/>
      <c r="H86" s="31"/>
      <c r="T86" s="40"/>
      <c r="U86" s="95"/>
    </row>
    <row r="87" spans="1:21" hidden="1">
      <c r="D87" s="56"/>
      <c r="E87" s="56"/>
      <c r="G87" s="31"/>
      <c r="H87" s="31"/>
      <c r="T87" s="40"/>
      <c r="U87" s="95"/>
    </row>
    <row r="88" spans="1:21" hidden="1">
      <c r="D88" s="56"/>
      <c r="E88" s="56"/>
      <c r="G88" s="31"/>
      <c r="H88" s="31"/>
      <c r="T88" s="40"/>
      <c r="U88" s="95"/>
    </row>
    <row r="89" spans="1:21" hidden="1">
      <c r="D89" s="56"/>
      <c r="E89" s="56"/>
      <c r="G89" s="31"/>
      <c r="H89" s="31"/>
      <c r="T89" s="40"/>
      <c r="U89" s="95"/>
    </row>
    <row r="90" spans="1:21" hidden="1">
      <c r="D90" s="56"/>
      <c r="E90" s="56"/>
      <c r="G90" s="31"/>
      <c r="H90" s="31"/>
      <c r="T90" s="40"/>
      <c r="U90" s="95"/>
    </row>
    <row r="91" spans="1:21" hidden="1">
      <c r="A91" s="1"/>
      <c r="B91" s="16" t="s">
        <v>105</v>
      </c>
      <c r="C91" s="2" t="s">
        <v>6</v>
      </c>
      <c r="D91" s="2"/>
      <c r="E91" s="2"/>
      <c r="F91" s="39"/>
      <c r="G91" s="39"/>
      <c r="I91" s="151"/>
      <c r="J91" s="48">
        <f>D91*3.14*0.1*0.1</f>
        <v>0</v>
      </c>
      <c r="T91" s="40"/>
      <c r="U91" s="95"/>
    </row>
    <row r="92" spans="1:21" hidden="1">
      <c r="A92" s="1"/>
      <c r="B92" s="44" t="s">
        <v>159</v>
      </c>
      <c r="C92" s="41" t="s">
        <v>4</v>
      </c>
      <c r="D92" s="3"/>
      <c r="E92" s="3"/>
      <c r="F92" s="46"/>
      <c r="H92" s="43"/>
      <c r="R92" s="84">
        <v>2</v>
      </c>
      <c r="T92" s="40"/>
      <c r="U92" s="95"/>
    </row>
    <row r="93" spans="1:21" hidden="1">
      <c r="A93" s="1"/>
      <c r="B93" s="16" t="s">
        <v>156</v>
      </c>
      <c r="C93" s="2" t="s">
        <v>3</v>
      </c>
      <c r="D93" s="3"/>
      <c r="E93" s="2"/>
      <c r="F93" s="39"/>
      <c r="G93" s="39"/>
      <c r="I93" s="151"/>
      <c r="J93" s="48"/>
      <c r="R93" s="84">
        <v>2</v>
      </c>
      <c r="T93" s="40"/>
      <c r="U93" s="95"/>
    </row>
    <row r="94" spans="1:21" hidden="1">
      <c r="A94" s="1"/>
      <c r="B94" s="16" t="s">
        <v>154</v>
      </c>
      <c r="C94" s="2" t="s">
        <v>5</v>
      </c>
      <c r="D94" s="2"/>
      <c r="E94" s="2"/>
      <c r="F94" s="39"/>
      <c r="G94" s="39"/>
      <c r="I94" s="151"/>
      <c r="J94" s="48"/>
      <c r="T94" s="40"/>
      <c r="U94" s="95"/>
    </row>
    <row r="95" spans="1:21" hidden="1">
      <c r="A95" s="1"/>
      <c r="B95" s="16" t="s">
        <v>106</v>
      </c>
      <c r="C95" s="2" t="s">
        <v>3</v>
      </c>
      <c r="D95" s="3"/>
      <c r="E95" s="3"/>
      <c r="F95" s="39"/>
      <c r="G95" s="39"/>
      <c r="I95" s="151"/>
      <c r="J95" s="48"/>
      <c r="T95" s="40"/>
      <c r="U95" s="95"/>
    </row>
    <row r="96" spans="1:21" hidden="1">
      <c r="A96" s="1"/>
      <c r="B96" s="16" t="s">
        <v>108</v>
      </c>
      <c r="C96" s="2" t="s">
        <v>5</v>
      </c>
      <c r="D96" s="2"/>
      <c r="E96" s="2"/>
      <c r="F96" s="39"/>
      <c r="G96" s="39"/>
      <c r="I96" s="48"/>
      <c r="J96" s="48"/>
      <c r="T96" s="40"/>
      <c r="U96" s="95"/>
    </row>
    <row r="97" spans="1:23" hidden="1">
      <c r="A97" s="1"/>
      <c r="B97" s="16" t="s">
        <v>109</v>
      </c>
      <c r="C97" s="2" t="s">
        <v>6</v>
      </c>
      <c r="D97" s="3"/>
      <c r="E97" s="3"/>
      <c r="F97" s="39"/>
      <c r="G97" s="39"/>
      <c r="H97" s="2" t="s">
        <v>110</v>
      </c>
      <c r="I97" s="48"/>
      <c r="J97" s="48"/>
      <c r="T97" s="40"/>
      <c r="U97" s="95"/>
    </row>
    <row r="98" spans="1:23" hidden="1">
      <c r="A98" s="1"/>
      <c r="B98" s="44" t="s">
        <v>111</v>
      </c>
      <c r="C98" s="41" t="s">
        <v>6</v>
      </c>
      <c r="D98" s="3"/>
      <c r="E98" s="3"/>
      <c r="F98" s="46"/>
      <c r="H98" s="43" t="s">
        <v>112</v>
      </c>
      <c r="T98" s="40"/>
      <c r="U98" s="95"/>
    </row>
    <row r="99" spans="1:23" s="51" customFormat="1" hidden="1">
      <c r="A99" s="6"/>
      <c r="B99" s="47" t="s">
        <v>120</v>
      </c>
      <c r="C99" s="2" t="s">
        <v>76</v>
      </c>
      <c r="D99" s="2"/>
      <c r="E99" s="2"/>
      <c r="F99" s="39"/>
      <c r="G99" s="39"/>
      <c r="H99" s="2" t="s">
        <v>101</v>
      </c>
      <c r="I99" s="151">
        <f>D99*1.6</f>
        <v>0</v>
      </c>
      <c r="J99" s="48">
        <f>I99*3.14*0.21*0.21</f>
        <v>0</v>
      </c>
      <c r="T99" s="109"/>
      <c r="U99" s="96"/>
    </row>
    <row r="100" spans="1:23" hidden="1">
      <c r="A100" s="6"/>
      <c r="B100" s="16" t="s">
        <v>155</v>
      </c>
      <c r="C100" s="2" t="s">
        <v>5</v>
      </c>
      <c r="D100" s="2"/>
      <c r="E100" s="2"/>
      <c r="F100" s="5"/>
      <c r="G100" s="39"/>
      <c r="H100" s="39"/>
      <c r="O100" s="87"/>
      <c r="P100" s="27">
        <f t="shared" ref="P100" si="7">O100-Q100</f>
        <v>0</v>
      </c>
      <c r="Q100" s="88"/>
      <c r="T100" s="40"/>
    </row>
    <row r="101" spans="1:23" hidden="1">
      <c r="A101" s="1"/>
      <c r="B101" s="16" t="s">
        <v>107</v>
      </c>
      <c r="C101" s="2" t="s">
        <v>5</v>
      </c>
      <c r="D101" s="3"/>
      <c r="E101" s="3"/>
      <c r="F101" s="39"/>
      <c r="G101" s="39"/>
      <c r="I101" s="48"/>
      <c r="J101" s="48"/>
      <c r="T101" s="40"/>
      <c r="U101" s="95"/>
    </row>
    <row r="102" spans="1:23" hidden="1">
      <c r="A102" s="1"/>
      <c r="B102" s="44" t="s">
        <v>113</v>
      </c>
      <c r="C102" s="41" t="s">
        <v>3</v>
      </c>
      <c r="D102" s="3"/>
      <c r="E102" s="3"/>
      <c r="F102" s="46"/>
      <c r="H102" s="43" t="s">
        <v>114</v>
      </c>
      <c r="T102" s="40"/>
      <c r="U102" s="95"/>
    </row>
    <row r="103" spans="1:23" hidden="1">
      <c r="A103" s="1"/>
      <c r="B103" s="44" t="s">
        <v>115</v>
      </c>
      <c r="C103" s="41" t="s">
        <v>4</v>
      </c>
      <c r="D103" s="3"/>
      <c r="E103" s="3"/>
      <c r="F103" s="46"/>
      <c r="H103" s="43"/>
      <c r="T103" s="40"/>
      <c r="U103" s="95"/>
    </row>
    <row r="104" spans="1:23" hidden="1">
      <c r="A104" s="1"/>
      <c r="B104" s="44" t="s">
        <v>116</v>
      </c>
      <c r="C104" s="41" t="s">
        <v>3</v>
      </c>
      <c r="D104" s="3"/>
      <c r="E104" s="3"/>
      <c r="F104" s="46"/>
      <c r="H104" s="43" t="s">
        <v>114</v>
      </c>
      <c r="T104" s="40"/>
      <c r="U104" s="95"/>
    </row>
    <row r="105" spans="1:23" hidden="1">
      <c r="A105" s="1"/>
      <c r="B105" s="22" t="s">
        <v>18</v>
      </c>
      <c r="C105" s="2"/>
      <c r="D105" s="3"/>
      <c r="E105" s="8" t="s">
        <v>77</v>
      </c>
      <c r="F105" s="57" t="s">
        <v>10</v>
      </c>
      <c r="G105" s="14"/>
      <c r="U105" s="95"/>
    </row>
    <row r="106" spans="1:23" ht="18" hidden="1" customHeight="1">
      <c r="A106" s="1"/>
      <c r="B106" s="21" t="s">
        <v>19</v>
      </c>
      <c r="C106" s="2" t="s">
        <v>3</v>
      </c>
      <c r="D106" s="3"/>
      <c r="E106" s="58"/>
      <c r="F106" s="59">
        <v>35</v>
      </c>
      <c r="G106" s="14">
        <v>8</v>
      </c>
      <c r="U106" s="95"/>
    </row>
    <row r="107" spans="1:23" hidden="1">
      <c r="A107" s="1"/>
      <c r="B107" s="21" t="s">
        <v>20</v>
      </c>
      <c r="C107" s="2" t="s">
        <v>3</v>
      </c>
      <c r="D107" s="3"/>
      <c r="E107" s="58"/>
      <c r="F107" s="31"/>
      <c r="G107" s="14"/>
      <c r="R107" s="13"/>
      <c r="S107" s="60" t="s">
        <v>84</v>
      </c>
      <c r="T107" s="60" t="s">
        <v>83</v>
      </c>
      <c r="U107" s="97" t="s">
        <v>79</v>
      </c>
      <c r="V107" s="61" t="s">
        <v>80</v>
      </c>
    </row>
    <row r="108" spans="1:23" hidden="1">
      <c r="A108" s="1"/>
      <c r="B108" s="62" t="s">
        <v>72</v>
      </c>
      <c r="C108" s="2" t="s">
        <v>6</v>
      </c>
      <c r="D108" s="3"/>
      <c r="E108" s="58"/>
      <c r="F108" s="31"/>
      <c r="G108" s="14">
        <v>2</v>
      </c>
      <c r="R108" s="63" t="s">
        <v>81</v>
      </c>
      <c r="S108" s="63">
        <v>22</v>
      </c>
      <c r="T108" s="63">
        <v>4.1000000000000002E-2</v>
      </c>
      <c r="U108" s="98">
        <f>S108*T108</f>
        <v>0.90200000000000002</v>
      </c>
      <c r="V108" s="64" t="e">
        <f>U108/(D108/10)</f>
        <v>#DIV/0!</v>
      </c>
      <c r="W108" s="65" t="s">
        <v>82</v>
      </c>
    </row>
    <row r="109" spans="1:23" hidden="1">
      <c r="A109" s="1"/>
      <c r="B109" s="62" t="s">
        <v>73</v>
      </c>
      <c r="C109" s="2" t="s">
        <v>6</v>
      </c>
      <c r="D109" s="3"/>
      <c r="E109" s="66"/>
      <c r="F109" s="31"/>
      <c r="G109" s="14">
        <v>2</v>
      </c>
      <c r="R109" s="63" t="s">
        <v>81</v>
      </c>
      <c r="S109" s="63">
        <v>8</v>
      </c>
      <c r="T109" s="63">
        <v>4.1000000000000002E-2</v>
      </c>
      <c r="U109" s="98">
        <f t="shared" ref="U109" si="8">S109*T109</f>
        <v>0.32800000000000001</v>
      </c>
      <c r="V109" s="64" t="e">
        <f>U109/(D109/10)</f>
        <v>#DIV/0!</v>
      </c>
      <c r="W109" s="65" t="s">
        <v>82</v>
      </c>
    </row>
    <row r="110" spans="1:23" hidden="1">
      <c r="A110" s="1"/>
      <c r="B110" s="62" t="s">
        <v>71</v>
      </c>
      <c r="C110" s="2" t="s">
        <v>4</v>
      </c>
      <c r="D110" s="3"/>
      <c r="E110" s="66"/>
      <c r="F110" s="31"/>
      <c r="G110" s="14"/>
      <c r="R110" s="13"/>
      <c r="S110" s="63"/>
      <c r="T110" s="63"/>
      <c r="U110" s="98"/>
      <c r="V110" s="64"/>
      <c r="W110" s="65"/>
    </row>
    <row r="111" spans="1:23" hidden="1">
      <c r="A111" s="1"/>
      <c r="B111" s="67" t="s">
        <v>21</v>
      </c>
      <c r="C111" s="7" t="s">
        <v>3</v>
      </c>
      <c r="D111" s="3"/>
      <c r="E111" s="66"/>
      <c r="F111" s="31"/>
      <c r="G111" s="14"/>
      <c r="R111" s="13"/>
      <c r="S111" s="63"/>
      <c r="T111" s="63"/>
      <c r="U111" s="98"/>
      <c r="V111" s="64"/>
      <c r="W111" s="65"/>
    </row>
    <row r="112" spans="1:23" hidden="1">
      <c r="A112" s="6"/>
      <c r="B112" s="16" t="s">
        <v>140</v>
      </c>
      <c r="C112" s="17" t="s">
        <v>141</v>
      </c>
      <c r="D112" s="18" t="s">
        <v>142</v>
      </c>
      <c r="E112" s="3"/>
      <c r="F112" s="5"/>
      <c r="G112" s="4"/>
      <c r="U112" s="95"/>
    </row>
    <row r="113" spans="1:20" s="81" customFormat="1" ht="12">
      <c r="A113" s="75"/>
      <c r="B113" s="76" t="s">
        <v>181</v>
      </c>
      <c r="C113" s="76"/>
      <c r="D113" s="76"/>
      <c r="E113" s="76" t="s">
        <v>196</v>
      </c>
      <c r="F113" s="78"/>
      <c r="G113" s="80"/>
      <c r="H113" s="80"/>
      <c r="T113" s="113" t="s">
        <v>160</v>
      </c>
    </row>
    <row r="114" spans="1:20" ht="26.4" hidden="1">
      <c r="A114" s="6"/>
      <c r="B114" s="37" t="s">
        <v>24</v>
      </c>
      <c r="C114" s="7" t="s">
        <v>25</v>
      </c>
      <c r="D114" s="7"/>
      <c r="E114" s="7"/>
      <c r="G114" s="31"/>
      <c r="H114" s="31"/>
      <c r="T114" s="110"/>
    </row>
    <row r="115" spans="1:20" hidden="1">
      <c r="A115" s="6"/>
      <c r="B115" s="37" t="s">
        <v>117</v>
      </c>
      <c r="C115" s="7" t="s">
        <v>25</v>
      </c>
      <c r="D115" s="7"/>
      <c r="E115" s="7"/>
      <c r="G115" s="31"/>
      <c r="H115" s="31"/>
      <c r="T115" s="110"/>
    </row>
    <row r="116" spans="1:20" hidden="1">
      <c r="A116" s="6"/>
      <c r="B116" s="37" t="s">
        <v>27</v>
      </c>
      <c r="C116" s="7" t="s">
        <v>25</v>
      </c>
      <c r="D116" s="7"/>
      <c r="E116" s="7"/>
      <c r="G116" s="31"/>
      <c r="H116" s="31"/>
      <c r="T116" s="110"/>
    </row>
    <row r="117" spans="1:20" ht="26.4" hidden="1">
      <c r="A117" s="6"/>
      <c r="B117" s="37" t="s">
        <v>28</v>
      </c>
      <c r="C117" s="7" t="s">
        <v>5</v>
      </c>
      <c r="D117" s="7"/>
      <c r="E117" s="7"/>
      <c r="G117" s="31"/>
      <c r="H117" s="31"/>
      <c r="T117" s="110"/>
    </row>
    <row r="118" spans="1:20">
      <c r="A118" s="165">
        <v>1</v>
      </c>
      <c r="B118" s="176" t="s">
        <v>26</v>
      </c>
      <c r="C118" s="166" t="s">
        <v>5</v>
      </c>
      <c r="D118" s="166">
        <v>7</v>
      </c>
      <c r="E118" s="166"/>
      <c r="G118" s="31"/>
      <c r="H118" s="31"/>
      <c r="T118" s="110"/>
    </row>
    <row r="119" spans="1:20" hidden="1">
      <c r="A119" s="165"/>
      <c r="B119" s="176" t="s">
        <v>157</v>
      </c>
      <c r="C119" s="166" t="s">
        <v>5</v>
      </c>
      <c r="D119" s="166"/>
      <c r="E119" s="166"/>
      <c r="G119" s="31"/>
      <c r="H119" s="31"/>
      <c r="T119" s="110"/>
    </row>
    <row r="120" spans="1:20">
      <c r="A120" s="165">
        <v>2</v>
      </c>
      <c r="B120" s="176" t="s">
        <v>29</v>
      </c>
      <c r="C120" s="166" t="s">
        <v>5</v>
      </c>
      <c r="D120" s="166">
        <v>4</v>
      </c>
      <c r="E120" s="166"/>
      <c r="G120" s="31"/>
      <c r="H120" s="31"/>
      <c r="T120" s="110"/>
    </row>
    <row r="121" spans="1:20" hidden="1">
      <c r="A121" s="165"/>
      <c r="B121" s="176" t="s">
        <v>121</v>
      </c>
      <c r="C121" s="166" t="s">
        <v>5</v>
      </c>
      <c r="D121" s="166"/>
      <c r="E121" s="166"/>
      <c r="G121" s="31"/>
      <c r="H121" s="31"/>
      <c r="T121" s="110"/>
    </row>
    <row r="122" spans="1:20" hidden="1">
      <c r="A122" s="165"/>
      <c r="B122" s="176" t="s">
        <v>122</v>
      </c>
      <c r="C122" s="166" t="s">
        <v>5</v>
      </c>
      <c r="D122" s="166"/>
      <c r="E122" s="166"/>
      <c r="G122" s="31"/>
      <c r="H122" s="31"/>
      <c r="T122" s="110"/>
    </row>
    <row r="123" spans="1:20">
      <c r="A123" s="165">
        <v>3</v>
      </c>
      <c r="B123" s="162" t="s">
        <v>30</v>
      </c>
      <c r="C123" s="166"/>
      <c r="D123" s="166"/>
      <c r="E123" s="166"/>
      <c r="G123" s="31"/>
      <c r="H123" s="31"/>
      <c r="T123" s="110"/>
    </row>
    <row r="124" spans="1:20" hidden="1">
      <c r="A124" s="165"/>
      <c r="B124" s="182" t="str">
        <f t="shared" ref="B124:C139" si="9">F124</f>
        <v>1.1</v>
      </c>
      <c r="C124" s="166" t="str">
        <f t="shared" si="9"/>
        <v>m</v>
      </c>
      <c r="D124" s="166"/>
      <c r="E124" s="166"/>
      <c r="F124" s="69" t="s">
        <v>31</v>
      </c>
      <c r="G124" s="2" t="s">
        <v>6</v>
      </c>
      <c r="H124" s="70">
        <f>292+23</f>
        <v>315</v>
      </c>
      <c r="I124" s="152" t="s">
        <v>32</v>
      </c>
      <c r="T124" s="110"/>
    </row>
    <row r="125" spans="1:20" hidden="1">
      <c r="A125" s="165"/>
      <c r="B125" s="182" t="str">
        <f t="shared" si="9"/>
        <v>1.2</v>
      </c>
      <c r="C125" s="166" t="str">
        <f t="shared" si="9"/>
        <v>m</v>
      </c>
      <c r="D125" s="166"/>
      <c r="E125" s="166"/>
      <c r="F125" s="69" t="s">
        <v>33</v>
      </c>
      <c r="G125" s="2" t="s">
        <v>6</v>
      </c>
      <c r="H125" s="70"/>
      <c r="I125" s="152" t="s">
        <v>34</v>
      </c>
      <c r="T125" s="110"/>
    </row>
    <row r="126" spans="1:20" hidden="1">
      <c r="A126" s="165"/>
      <c r="B126" s="182" t="str">
        <f t="shared" si="9"/>
        <v>1.22</v>
      </c>
      <c r="C126" s="166" t="s">
        <v>6</v>
      </c>
      <c r="D126" s="168"/>
      <c r="E126" s="168"/>
      <c r="F126" s="30" t="s">
        <v>35</v>
      </c>
      <c r="G126" s="2" t="s">
        <v>6</v>
      </c>
      <c r="H126" s="70"/>
      <c r="I126" s="152" t="s">
        <v>36</v>
      </c>
      <c r="T126" s="110"/>
    </row>
    <row r="127" spans="1:20" hidden="1">
      <c r="A127" s="165"/>
      <c r="B127" s="182" t="str">
        <f t="shared" si="9"/>
        <v>1.5</v>
      </c>
      <c r="C127" s="166" t="str">
        <f t="shared" si="9"/>
        <v>m</v>
      </c>
      <c r="D127" s="166"/>
      <c r="E127" s="166"/>
      <c r="F127" s="69" t="s">
        <v>37</v>
      </c>
      <c r="G127" s="2" t="s">
        <v>6</v>
      </c>
      <c r="H127" s="70">
        <f>170-96</f>
        <v>74</v>
      </c>
      <c r="I127" s="152" t="s">
        <v>38</v>
      </c>
      <c r="T127" s="110"/>
    </row>
    <row r="128" spans="1:20" hidden="1">
      <c r="A128" s="165"/>
      <c r="B128" s="182" t="str">
        <f t="shared" si="9"/>
        <v>1.6</v>
      </c>
      <c r="C128" s="166" t="str">
        <f t="shared" si="9"/>
        <v>m</v>
      </c>
      <c r="D128" s="166"/>
      <c r="E128" s="166"/>
      <c r="F128" s="69" t="s">
        <v>39</v>
      </c>
      <c r="G128" s="2" t="s">
        <v>6</v>
      </c>
      <c r="H128" s="70">
        <v>86</v>
      </c>
      <c r="I128" s="152" t="s">
        <v>40</v>
      </c>
      <c r="T128" s="110"/>
    </row>
    <row r="129" spans="1:20">
      <c r="A129" s="165"/>
      <c r="B129" s="182" t="str">
        <f t="shared" si="9"/>
        <v>1.7</v>
      </c>
      <c r="C129" s="166" t="str">
        <f t="shared" si="9"/>
        <v>m</v>
      </c>
      <c r="D129" s="166">
        <f>H129</f>
        <v>590</v>
      </c>
      <c r="E129" s="166"/>
      <c r="F129" s="69" t="s">
        <v>41</v>
      </c>
      <c r="G129" s="2" t="s">
        <v>6</v>
      </c>
      <c r="H129" s="70">
        <f>295*2</f>
        <v>590</v>
      </c>
      <c r="I129" s="152" t="s">
        <v>42</v>
      </c>
      <c r="T129" s="110"/>
    </row>
    <row r="130" spans="1:20" hidden="1">
      <c r="A130" s="6"/>
      <c r="B130" s="68" t="str">
        <f t="shared" si="9"/>
        <v>1.8</v>
      </c>
      <c r="C130" s="7" t="str">
        <f t="shared" si="9"/>
        <v>m</v>
      </c>
      <c r="D130" s="7"/>
      <c r="E130" s="7"/>
      <c r="F130" s="69" t="s">
        <v>43</v>
      </c>
      <c r="G130" s="2" t="s">
        <v>6</v>
      </c>
      <c r="H130" s="52"/>
      <c r="I130" s="152" t="s">
        <v>44</v>
      </c>
      <c r="T130" s="110"/>
    </row>
    <row r="131" spans="1:20" hidden="1">
      <c r="A131" s="6"/>
      <c r="B131" s="68" t="str">
        <f t="shared" si="9"/>
        <v>1.10</v>
      </c>
      <c r="C131" s="7" t="str">
        <f t="shared" si="9"/>
        <v>m</v>
      </c>
      <c r="D131" s="7"/>
      <c r="E131" s="7"/>
      <c r="F131" s="69" t="s">
        <v>45</v>
      </c>
      <c r="G131" s="2" t="s">
        <v>6</v>
      </c>
      <c r="H131" s="52"/>
      <c r="I131" s="152">
        <v>0.12</v>
      </c>
      <c r="T131" s="110"/>
    </row>
    <row r="132" spans="1:20" hidden="1">
      <c r="A132" s="6"/>
      <c r="B132" s="68" t="str">
        <f t="shared" si="9"/>
        <v>1.11</v>
      </c>
      <c r="C132" s="7" t="str">
        <f t="shared" si="9"/>
        <v>m</v>
      </c>
      <c r="D132" s="7"/>
      <c r="E132" s="7"/>
      <c r="F132" s="69" t="s">
        <v>46</v>
      </c>
      <c r="G132" s="2" t="s">
        <v>6</v>
      </c>
      <c r="H132" s="52"/>
      <c r="I132" s="152" t="s">
        <v>47</v>
      </c>
      <c r="T132" s="110"/>
    </row>
    <row r="133" spans="1:20" hidden="1">
      <c r="A133" s="6"/>
      <c r="B133" s="68" t="str">
        <f t="shared" si="9"/>
        <v>1.12</v>
      </c>
      <c r="C133" s="7" t="s">
        <v>4</v>
      </c>
      <c r="D133" s="7"/>
      <c r="E133" s="7"/>
      <c r="F133" s="69" t="s">
        <v>48</v>
      </c>
      <c r="G133" s="71" t="s">
        <v>4</v>
      </c>
      <c r="H133" s="70">
        <v>2.5</v>
      </c>
      <c r="I133" s="152" t="s">
        <v>49</v>
      </c>
      <c r="T133" s="110"/>
    </row>
    <row r="134" spans="1:20" hidden="1">
      <c r="A134" s="6"/>
      <c r="B134" s="68" t="str">
        <f t="shared" si="9"/>
        <v>1.13.1</v>
      </c>
      <c r="C134" s="7" t="str">
        <f t="shared" si="9"/>
        <v>m2</v>
      </c>
      <c r="D134" s="7"/>
      <c r="E134" s="7"/>
      <c r="F134" s="69" t="s">
        <v>50</v>
      </c>
      <c r="G134" s="71" t="s">
        <v>4</v>
      </c>
      <c r="H134" s="70">
        <v>18</v>
      </c>
      <c r="I134" s="152" t="s">
        <v>51</v>
      </c>
      <c r="T134" s="110"/>
    </row>
    <row r="135" spans="1:20" hidden="1">
      <c r="A135" s="6"/>
      <c r="B135" s="68" t="str">
        <f t="shared" si="9"/>
        <v>1.13.3</v>
      </c>
      <c r="C135" s="7" t="str">
        <f t="shared" si="9"/>
        <v>m2</v>
      </c>
      <c r="D135" s="7"/>
      <c r="E135" s="7"/>
      <c r="F135" s="30" t="s">
        <v>52</v>
      </c>
      <c r="G135" s="71" t="s">
        <v>4</v>
      </c>
      <c r="H135" s="52"/>
      <c r="I135" s="152" t="s">
        <v>53</v>
      </c>
      <c r="T135" s="110"/>
    </row>
    <row r="136" spans="1:20" hidden="1">
      <c r="A136" s="6"/>
      <c r="B136" s="68" t="str">
        <f t="shared" si="9"/>
        <v>1.14</v>
      </c>
      <c r="C136" s="7" t="str">
        <f t="shared" si="9"/>
        <v>m2</v>
      </c>
      <c r="D136" s="7"/>
      <c r="E136" s="7"/>
      <c r="F136" s="30" t="s">
        <v>54</v>
      </c>
      <c r="G136" s="71" t="s">
        <v>4</v>
      </c>
      <c r="H136" s="52"/>
      <c r="I136" s="152" t="s">
        <v>55</v>
      </c>
      <c r="T136" s="110"/>
    </row>
    <row r="137" spans="1:20" hidden="1">
      <c r="A137" s="6"/>
      <c r="B137" s="68" t="str">
        <f t="shared" si="9"/>
        <v>1.15.1</v>
      </c>
      <c r="C137" s="7" t="str">
        <f t="shared" si="9"/>
        <v>m2</v>
      </c>
      <c r="D137" s="7"/>
      <c r="E137" s="7"/>
      <c r="F137" s="30" t="s">
        <v>56</v>
      </c>
      <c r="G137" s="71" t="s">
        <v>4</v>
      </c>
      <c r="H137" s="70">
        <v>66</v>
      </c>
      <c r="I137" s="152" t="s">
        <v>57</v>
      </c>
      <c r="T137" s="110"/>
    </row>
    <row r="138" spans="1:20" hidden="1">
      <c r="A138" s="6"/>
      <c r="B138" s="68" t="str">
        <f t="shared" si="9"/>
        <v>1.16</v>
      </c>
      <c r="C138" s="7" t="str">
        <f t="shared" si="9"/>
        <v>m2</v>
      </c>
      <c r="D138" s="7"/>
      <c r="E138" s="7"/>
      <c r="F138" s="30" t="s">
        <v>58</v>
      </c>
      <c r="G138" s="71" t="s">
        <v>4</v>
      </c>
      <c r="H138" s="70"/>
      <c r="I138" s="152" t="s">
        <v>59</v>
      </c>
      <c r="K138" s="72">
        <f>H134+H137+H138+H139+H140+H143</f>
        <v>89</v>
      </c>
      <c r="L138" s="73" t="s">
        <v>4</v>
      </c>
    </row>
    <row r="139" spans="1:20" hidden="1">
      <c r="A139" s="6"/>
      <c r="B139" s="68" t="str">
        <f t="shared" si="9"/>
        <v>1.17</v>
      </c>
      <c r="C139" s="7" t="str">
        <f t="shared" si="9"/>
        <v>m2</v>
      </c>
      <c r="D139" s="7"/>
      <c r="E139" s="7"/>
      <c r="F139" s="30" t="s">
        <v>60</v>
      </c>
      <c r="G139" s="71" t="s">
        <v>4</v>
      </c>
      <c r="H139" s="70"/>
      <c r="I139" s="152" t="s">
        <v>61</v>
      </c>
    </row>
    <row r="140" spans="1:20" ht="13.8" hidden="1">
      <c r="A140" s="6"/>
      <c r="B140" s="68" t="str">
        <f t="shared" ref="B140:C143" si="10">F140</f>
        <v>1.21</v>
      </c>
      <c r="C140" s="7" t="str">
        <f t="shared" si="10"/>
        <v>m2</v>
      </c>
      <c r="D140" s="8"/>
      <c r="E140" s="8"/>
      <c r="F140" s="30" t="s">
        <v>62</v>
      </c>
      <c r="G140" s="71" t="s">
        <v>4</v>
      </c>
      <c r="H140" s="74"/>
      <c r="I140" s="153" t="s">
        <v>118</v>
      </c>
    </row>
    <row r="141" spans="1:20" hidden="1">
      <c r="A141" s="6"/>
      <c r="B141" s="68" t="str">
        <f t="shared" si="10"/>
        <v>1.23</v>
      </c>
      <c r="C141" s="7" t="str">
        <f t="shared" si="10"/>
        <v>m2</v>
      </c>
      <c r="D141" s="7"/>
      <c r="E141" s="7"/>
      <c r="F141" s="30" t="s">
        <v>63</v>
      </c>
      <c r="G141" s="71" t="s">
        <v>4</v>
      </c>
      <c r="H141" s="54"/>
      <c r="I141" s="152" t="s">
        <v>64</v>
      </c>
    </row>
    <row r="142" spans="1:20" hidden="1">
      <c r="A142" s="6"/>
      <c r="B142" s="68" t="str">
        <f t="shared" si="10"/>
        <v>1.24</v>
      </c>
      <c r="C142" s="7" t="str">
        <f t="shared" si="10"/>
        <v>m2</v>
      </c>
      <c r="D142" s="7"/>
      <c r="E142" s="7"/>
      <c r="F142" s="30" t="s">
        <v>65</v>
      </c>
      <c r="G142" s="71" t="s">
        <v>4</v>
      </c>
      <c r="H142" s="74">
        <v>5</v>
      </c>
      <c r="I142" s="152" t="s">
        <v>66</v>
      </c>
    </row>
    <row r="143" spans="1:20" hidden="1">
      <c r="A143" s="6"/>
      <c r="B143" s="68" t="str">
        <f t="shared" si="10"/>
        <v>1.25</v>
      </c>
      <c r="C143" s="7" t="str">
        <f t="shared" si="10"/>
        <v>m2</v>
      </c>
      <c r="D143" s="8"/>
      <c r="E143" s="8"/>
      <c r="F143" s="30" t="s">
        <v>67</v>
      </c>
      <c r="G143" s="71" t="s">
        <v>4</v>
      </c>
      <c r="H143" s="74">
        <v>5</v>
      </c>
      <c r="I143" s="152" t="s">
        <v>68</v>
      </c>
    </row>
    <row r="144" spans="1:20" hidden="1">
      <c r="A144" s="6"/>
      <c r="B144" s="68" t="s">
        <v>69</v>
      </c>
      <c r="C144" s="7" t="s">
        <v>6</v>
      </c>
      <c r="D144" s="8"/>
      <c r="E144" s="8"/>
      <c r="F144" s="30">
        <v>1.27</v>
      </c>
      <c r="G144" s="2" t="s">
        <v>6</v>
      </c>
      <c r="H144" s="74">
        <v>49</v>
      </c>
      <c r="I144" s="152" t="s">
        <v>70</v>
      </c>
    </row>
    <row r="145" spans="1:21" ht="5.25" customHeight="1">
      <c r="A145" s="6"/>
      <c r="B145" s="68"/>
      <c r="C145" s="7"/>
      <c r="D145" s="8"/>
      <c r="E145" s="8"/>
      <c r="F145" s="13"/>
      <c r="G145" s="13"/>
      <c r="H145" s="133"/>
      <c r="I145" s="158"/>
    </row>
    <row r="146" spans="1:21" s="112" customFormat="1" ht="12.75" customHeight="1">
      <c r="A146" s="134" t="s">
        <v>191</v>
      </c>
      <c r="B146" s="131" t="s">
        <v>182</v>
      </c>
      <c r="C146" s="76"/>
      <c r="D146" s="77"/>
      <c r="E146" s="114"/>
      <c r="F146" s="115"/>
      <c r="I146" s="149"/>
      <c r="S146" s="116" t="s">
        <v>143</v>
      </c>
      <c r="T146" s="117" t="s">
        <v>75</v>
      </c>
      <c r="U146" s="117" t="s">
        <v>3</v>
      </c>
    </row>
    <row r="147" spans="1:21" s="112" customFormat="1" ht="12.75" customHeight="1">
      <c r="A147" s="75"/>
      <c r="B147" s="132" t="s">
        <v>12</v>
      </c>
      <c r="C147" s="76"/>
      <c r="D147" s="77"/>
      <c r="E147" s="114" t="s">
        <v>136</v>
      </c>
      <c r="F147" s="115"/>
      <c r="I147" s="149"/>
      <c r="S147" s="116" t="s">
        <v>143</v>
      </c>
      <c r="T147" s="117" t="s">
        <v>75</v>
      </c>
      <c r="U147" s="117" t="s">
        <v>3</v>
      </c>
    </row>
    <row r="148" spans="1:21" hidden="1">
      <c r="A148" s="1"/>
      <c r="B148" s="16" t="s">
        <v>11</v>
      </c>
      <c r="C148" s="17" t="s">
        <v>78</v>
      </c>
      <c r="D148" s="18" t="s">
        <v>169</v>
      </c>
      <c r="E148" s="18"/>
      <c r="F148" s="19"/>
      <c r="G148" s="14">
        <v>2</v>
      </c>
      <c r="S148" s="40"/>
      <c r="T148" s="20">
        <f>5*0.06*2.4</f>
        <v>0.72</v>
      </c>
      <c r="U148" s="13">
        <f>T148/2.4</f>
        <v>0.3</v>
      </c>
    </row>
    <row r="149" spans="1:21" s="10" customFormat="1" hidden="1">
      <c r="A149" s="6"/>
      <c r="B149" s="16" t="s">
        <v>9</v>
      </c>
      <c r="C149" s="7" t="s">
        <v>3</v>
      </c>
      <c r="D149" s="7"/>
      <c r="E149" s="3"/>
      <c r="F149" s="15"/>
      <c r="G149" s="23">
        <v>5.625</v>
      </c>
      <c r="I149" s="150"/>
      <c r="S149" s="92"/>
    </row>
    <row r="150" spans="1:21" s="10" customFormat="1" hidden="1">
      <c r="A150" s="6"/>
      <c r="B150" s="16" t="s">
        <v>179</v>
      </c>
      <c r="C150" s="7" t="s">
        <v>78</v>
      </c>
      <c r="D150" s="18" t="s">
        <v>178</v>
      </c>
      <c r="E150" s="3"/>
      <c r="F150" s="15"/>
      <c r="G150" s="23"/>
      <c r="I150" s="150"/>
      <c r="S150" s="92"/>
    </row>
    <row r="151" spans="1:21" s="10" customFormat="1" hidden="1">
      <c r="A151" s="6"/>
      <c r="B151" s="16" t="s">
        <v>180</v>
      </c>
      <c r="C151" s="7" t="s">
        <v>78</v>
      </c>
      <c r="D151" s="22" t="s">
        <v>178</v>
      </c>
      <c r="E151" s="3"/>
      <c r="F151" s="15"/>
      <c r="G151" s="23"/>
      <c r="I151" s="150"/>
      <c r="S151" s="92"/>
    </row>
    <row r="152" spans="1:21" s="10" customFormat="1">
      <c r="A152" s="165">
        <v>1</v>
      </c>
      <c r="B152" s="162" t="s">
        <v>16</v>
      </c>
      <c r="C152" s="166" t="s">
        <v>3</v>
      </c>
      <c r="D152" s="168">
        <f>D179*0.58</f>
        <v>303.28199999999998</v>
      </c>
      <c r="E152" s="168"/>
      <c r="F152" s="15"/>
      <c r="G152" s="23">
        <v>11.25</v>
      </c>
      <c r="I152" s="150"/>
      <c r="S152" s="92"/>
    </row>
    <row r="153" spans="1:21" s="10" customFormat="1">
      <c r="A153" s="165">
        <v>2</v>
      </c>
      <c r="B153" s="169" t="s">
        <v>192</v>
      </c>
      <c r="C153" s="166" t="s">
        <v>3</v>
      </c>
      <c r="D153" s="168">
        <f>D152</f>
        <v>303.28199999999998</v>
      </c>
      <c r="E153" s="168"/>
      <c r="F153" s="15"/>
      <c r="G153" s="23">
        <v>0.84375</v>
      </c>
      <c r="I153" s="150"/>
      <c r="S153" s="92"/>
    </row>
    <row r="154" spans="1:21" s="10" customFormat="1">
      <c r="A154" s="165">
        <v>3</v>
      </c>
      <c r="B154" s="169" t="s">
        <v>15</v>
      </c>
      <c r="C154" s="166" t="s">
        <v>4</v>
      </c>
      <c r="D154" s="168">
        <f>G182</f>
        <v>453</v>
      </c>
      <c r="E154" s="168"/>
      <c r="F154" s="15"/>
      <c r="G154" s="23">
        <v>17</v>
      </c>
      <c r="I154" s="150"/>
      <c r="S154" s="92"/>
    </row>
    <row r="155" spans="1:21" s="10" customFormat="1">
      <c r="A155" s="165">
        <v>4</v>
      </c>
      <c r="B155" s="169" t="s">
        <v>132</v>
      </c>
      <c r="C155" s="166" t="s">
        <v>4</v>
      </c>
      <c r="D155" s="168">
        <f>H182</f>
        <v>36</v>
      </c>
      <c r="E155" s="168"/>
      <c r="F155" s="15"/>
      <c r="G155" s="23">
        <v>17</v>
      </c>
      <c r="I155" s="150"/>
      <c r="S155" s="92"/>
    </row>
    <row r="156" spans="1:21" s="10" customFormat="1">
      <c r="A156" s="165">
        <v>5</v>
      </c>
      <c r="B156" s="162" t="s">
        <v>17</v>
      </c>
      <c r="C156" s="166" t="s">
        <v>3</v>
      </c>
      <c r="D156" s="168">
        <f>D154*0.2</f>
        <v>90.600000000000009</v>
      </c>
      <c r="E156" s="168"/>
      <c r="F156" s="15"/>
      <c r="G156" s="23">
        <v>11.25</v>
      </c>
      <c r="I156" s="150"/>
      <c r="S156" s="92"/>
    </row>
    <row r="157" spans="1:21" s="10" customFormat="1">
      <c r="A157" s="165">
        <v>6</v>
      </c>
      <c r="B157" s="162" t="s">
        <v>133</v>
      </c>
      <c r="C157" s="166" t="s">
        <v>3</v>
      </c>
      <c r="D157" s="168">
        <f>D155*0.2</f>
        <v>7.2</v>
      </c>
      <c r="E157" s="168"/>
      <c r="F157" s="15"/>
      <c r="G157" s="23"/>
      <c r="I157" s="150"/>
      <c r="S157" s="92"/>
    </row>
    <row r="158" spans="1:21" s="10" customFormat="1">
      <c r="A158" s="165">
        <v>7</v>
      </c>
      <c r="B158" s="169" t="s">
        <v>158</v>
      </c>
      <c r="C158" s="166" t="s">
        <v>3</v>
      </c>
      <c r="D158" s="168">
        <f>D152*3/100</f>
        <v>9.0984599999999993</v>
      </c>
      <c r="E158" s="170"/>
      <c r="F158" s="15"/>
      <c r="G158" s="23">
        <v>0.84375</v>
      </c>
      <c r="I158" s="150"/>
      <c r="S158" s="92"/>
    </row>
    <row r="159" spans="1:21" s="10" customFormat="1" ht="15" customHeight="1">
      <c r="A159" s="165">
        <v>8</v>
      </c>
      <c r="B159" s="169" t="s">
        <v>123</v>
      </c>
      <c r="C159" s="166" t="s">
        <v>4</v>
      </c>
      <c r="D159" s="168">
        <v>123</v>
      </c>
      <c r="E159" s="168"/>
      <c r="F159" s="15"/>
      <c r="G159" s="23">
        <v>17</v>
      </c>
      <c r="I159" s="150"/>
      <c r="S159" s="92"/>
    </row>
    <row r="160" spans="1:21" ht="25.2" hidden="1">
      <c r="A160" s="171"/>
      <c r="B160" s="172" t="s">
        <v>74</v>
      </c>
      <c r="C160" s="173" t="s">
        <v>6</v>
      </c>
      <c r="D160" s="167"/>
      <c r="E160" s="170"/>
      <c r="R160" s="125"/>
      <c r="S160" s="40"/>
    </row>
    <row r="161" spans="1:22" hidden="1">
      <c r="A161" s="171"/>
      <c r="B161" s="172" t="s">
        <v>13</v>
      </c>
      <c r="C161" s="174" t="s">
        <v>138</v>
      </c>
      <c r="D161" s="164" t="s">
        <v>163</v>
      </c>
      <c r="E161" s="170"/>
      <c r="R161" s="125"/>
      <c r="S161" s="40"/>
    </row>
    <row r="162" spans="1:22" hidden="1">
      <c r="A162" s="171"/>
      <c r="B162" s="172" t="s">
        <v>135</v>
      </c>
      <c r="C162" s="173" t="s">
        <v>6</v>
      </c>
      <c r="D162" s="167"/>
      <c r="E162" s="167"/>
      <c r="R162" s="125"/>
      <c r="S162" s="40"/>
    </row>
    <row r="163" spans="1:22" s="10" customFormat="1" hidden="1">
      <c r="A163" s="161"/>
      <c r="B163" s="175" t="s">
        <v>14</v>
      </c>
      <c r="C163" s="170" t="s">
        <v>6</v>
      </c>
      <c r="D163" s="167"/>
      <c r="E163" s="170"/>
      <c r="F163" s="9"/>
      <c r="I163" s="150"/>
      <c r="R163" s="126"/>
      <c r="S163" s="92"/>
    </row>
    <row r="164" spans="1:22" s="10" customFormat="1" ht="15" customHeight="1">
      <c r="A164" s="165">
        <v>9</v>
      </c>
      <c r="B164" s="176" t="s">
        <v>7</v>
      </c>
      <c r="C164" s="177" t="s">
        <v>139</v>
      </c>
      <c r="D164" s="177" t="s">
        <v>185</v>
      </c>
      <c r="E164" s="168"/>
      <c r="F164" s="9"/>
      <c r="G164" s="24"/>
      <c r="H164" s="25"/>
      <c r="I164" s="150"/>
      <c r="O164" s="26"/>
      <c r="P164" s="27"/>
      <c r="Q164" s="28"/>
      <c r="R164" s="130"/>
      <c r="T164" s="91" t="s">
        <v>131</v>
      </c>
    </row>
    <row r="165" spans="1:22" s="10" customFormat="1">
      <c r="A165" s="165">
        <v>10</v>
      </c>
      <c r="B165" s="160" t="s">
        <v>200</v>
      </c>
      <c r="C165" s="166" t="s">
        <v>6</v>
      </c>
      <c r="D165" s="177" t="s">
        <v>184</v>
      </c>
      <c r="E165" s="177"/>
      <c r="F165" s="9"/>
      <c r="G165" s="86"/>
      <c r="H165" s="32"/>
      <c r="I165" s="150"/>
      <c r="O165" s="26"/>
      <c r="P165" s="27">
        <f t="shared" ref="P165:P172" si="11">O165-Q165</f>
        <v>0</v>
      </c>
      <c r="Q165" s="28"/>
      <c r="R165" s="130"/>
      <c r="T165" s="92"/>
    </row>
    <row r="166" spans="1:22" s="10" customFormat="1" ht="26.4" hidden="1">
      <c r="A166" s="6"/>
      <c r="B166" s="37" t="s">
        <v>125</v>
      </c>
      <c r="C166" s="7" t="s">
        <v>5</v>
      </c>
      <c r="D166" s="8"/>
      <c r="E166" s="8"/>
      <c r="F166" s="9"/>
      <c r="G166" s="86"/>
      <c r="H166" s="32"/>
      <c r="I166" s="150"/>
      <c r="O166" s="26"/>
      <c r="P166" s="27">
        <f t="shared" si="11"/>
        <v>0</v>
      </c>
      <c r="Q166" s="28"/>
      <c r="T166" s="92"/>
    </row>
    <row r="167" spans="1:22" s="10" customFormat="1" ht="26.4" hidden="1">
      <c r="A167" s="6"/>
      <c r="B167" s="37" t="s">
        <v>126</v>
      </c>
      <c r="C167" s="7" t="s">
        <v>5</v>
      </c>
      <c r="D167" s="8"/>
      <c r="E167" s="8"/>
      <c r="F167" s="9"/>
      <c r="G167" s="86"/>
      <c r="H167" s="32"/>
      <c r="I167" s="150"/>
      <c r="O167" s="26"/>
      <c r="P167" s="27">
        <f t="shared" si="11"/>
        <v>0</v>
      </c>
      <c r="Q167" s="28"/>
      <c r="T167" s="92"/>
    </row>
    <row r="168" spans="1:22" s="10" customFormat="1" ht="15" hidden="1" customHeight="1">
      <c r="A168" s="6"/>
      <c r="B168" s="37" t="s">
        <v>127</v>
      </c>
      <c r="C168" s="7" t="s">
        <v>78</v>
      </c>
      <c r="D168" s="29"/>
      <c r="E168" s="29"/>
      <c r="F168" s="9"/>
      <c r="G168" s="24"/>
      <c r="H168" s="25"/>
      <c r="I168" s="150"/>
      <c r="O168" s="26"/>
      <c r="P168" s="27">
        <f t="shared" si="11"/>
        <v>0</v>
      </c>
      <c r="Q168" s="28"/>
      <c r="T168" s="92"/>
    </row>
    <row r="169" spans="1:22" s="10" customFormat="1" ht="15" hidden="1" customHeight="1">
      <c r="A169" s="6"/>
      <c r="B169" s="37" t="s">
        <v>128</v>
      </c>
      <c r="C169" s="7" t="s">
        <v>5</v>
      </c>
      <c r="D169" s="8"/>
      <c r="E169" s="8"/>
      <c r="F169" s="9"/>
      <c r="G169" s="24"/>
      <c r="H169" s="32"/>
      <c r="I169" s="150"/>
      <c r="O169" s="26"/>
      <c r="P169" s="27">
        <f t="shared" si="11"/>
        <v>0</v>
      </c>
      <c r="Q169" s="28"/>
      <c r="T169" s="92"/>
    </row>
    <row r="170" spans="1:22" s="10" customFormat="1" ht="15" hidden="1" customHeight="1">
      <c r="A170" s="6"/>
      <c r="B170" s="37" t="s">
        <v>170</v>
      </c>
      <c r="C170" s="7" t="s">
        <v>171</v>
      </c>
      <c r="D170" s="29" t="s">
        <v>172</v>
      </c>
      <c r="E170" s="8"/>
      <c r="F170" s="9"/>
      <c r="G170" s="24"/>
      <c r="H170" s="32"/>
      <c r="I170" s="150"/>
      <c r="O170" s="26"/>
      <c r="P170" s="27">
        <f t="shared" si="11"/>
        <v>0</v>
      </c>
      <c r="Q170" s="28"/>
      <c r="T170" s="92"/>
    </row>
    <row r="171" spans="1:22" s="10" customFormat="1" ht="15" hidden="1" customHeight="1">
      <c r="A171" s="6"/>
      <c r="B171" s="37" t="s">
        <v>129</v>
      </c>
      <c r="C171" s="7" t="s">
        <v>6</v>
      </c>
      <c r="D171" s="29"/>
      <c r="E171" s="29"/>
      <c r="F171" s="9"/>
      <c r="G171" s="24"/>
      <c r="H171" s="32"/>
      <c r="I171" s="150"/>
      <c r="O171" s="26"/>
      <c r="P171" s="27">
        <f t="shared" si="11"/>
        <v>0</v>
      </c>
      <c r="Q171" s="28"/>
      <c r="T171" s="92"/>
    </row>
    <row r="172" spans="1:22" s="10" customFormat="1" ht="26.4" hidden="1">
      <c r="A172" s="6"/>
      <c r="B172" s="37" t="s">
        <v>130</v>
      </c>
      <c r="C172" s="7" t="s">
        <v>5</v>
      </c>
      <c r="D172" s="8"/>
      <c r="E172" s="8"/>
      <c r="F172" s="9"/>
      <c r="G172" s="86"/>
      <c r="H172" s="32"/>
      <c r="I172" s="150"/>
      <c r="O172" s="26"/>
      <c r="P172" s="27">
        <f t="shared" si="11"/>
        <v>0</v>
      </c>
      <c r="Q172" s="28"/>
      <c r="T172" s="92"/>
    </row>
    <row r="173" spans="1:22" s="10" customFormat="1" ht="26.4" hidden="1">
      <c r="A173" s="6"/>
      <c r="B173" s="89" t="s">
        <v>144</v>
      </c>
      <c r="C173" s="29" t="s">
        <v>5</v>
      </c>
      <c r="D173" s="3"/>
      <c r="E173" s="8"/>
      <c r="F173" s="9"/>
      <c r="G173" s="86"/>
      <c r="H173" s="32"/>
      <c r="I173" s="150"/>
      <c r="O173" s="26"/>
      <c r="P173" s="27"/>
      <c r="Q173" s="28"/>
      <c r="R173" s="127"/>
      <c r="T173" s="92"/>
    </row>
    <row r="174" spans="1:22" s="10" customFormat="1" hidden="1">
      <c r="A174" s="6"/>
      <c r="B174" s="37" t="s">
        <v>162</v>
      </c>
      <c r="C174" s="7" t="s">
        <v>5</v>
      </c>
      <c r="D174" s="8"/>
      <c r="E174" s="8"/>
      <c r="F174" s="9"/>
      <c r="G174" s="86"/>
      <c r="H174" s="32"/>
      <c r="I174" s="150"/>
      <c r="O174" s="26"/>
      <c r="P174" s="27">
        <f t="shared" ref="P174:P175" si="12">O174-Q174</f>
        <v>0</v>
      </c>
      <c r="Q174" s="28"/>
      <c r="R174" s="128"/>
      <c r="T174" s="92"/>
    </row>
    <row r="175" spans="1:22" hidden="1">
      <c r="A175" s="6"/>
      <c r="B175" s="16" t="s">
        <v>134</v>
      </c>
      <c r="C175" s="2" t="s">
        <v>5</v>
      </c>
      <c r="D175" s="2"/>
      <c r="E175" s="2"/>
      <c r="F175" s="5"/>
      <c r="G175" s="39"/>
      <c r="H175" s="39"/>
      <c r="O175" s="87"/>
      <c r="P175" s="27">
        <f t="shared" si="12"/>
        <v>0</v>
      </c>
      <c r="Q175" s="88"/>
      <c r="R175" s="129"/>
    </row>
    <row r="176" spans="1:22" s="81" customFormat="1" ht="12">
      <c r="A176" s="75"/>
      <c r="B176" s="82" t="s">
        <v>193</v>
      </c>
      <c r="C176" s="76"/>
      <c r="D176" s="77"/>
      <c r="E176" s="77" t="s">
        <v>197</v>
      </c>
      <c r="F176" s="78"/>
      <c r="G176" s="79"/>
      <c r="H176" s="80"/>
      <c r="T176" s="118"/>
      <c r="V176" s="85"/>
    </row>
    <row r="177" spans="1:20" s="10" customFormat="1" ht="13.5" customHeight="1">
      <c r="A177" s="1">
        <v>1</v>
      </c>
      <c r="B177" s="16" t="s">
        <v>174</v>
      </c>
      <c r="C177" s="2" t="s">
        <v>3</v>
      </c>
      <c r="D177" s="3">
        <f>D179*0.3</f>
        <v>156.86999999999998</v>
      </c>
      <c r="E177" s="99"/>
      <c r="F177" s="15"/>
      <c r="G177" s="23">
        <v>25</v>
      </c>
      <c r="I177" s="150"/>
    </row>
    <row r="178" spans="1:20" s="10" customFormat="1" ht="13.5" hidden="1" customHeight="1">
      <c r="A178" s="1"/>
      <c r="B178" s="16" t="s">
        <v>175</v>
      </c>
      <c r="C178" s="2" t="s">
        <v>3</v>
      </c>
      <c r="D178" s="3"/>
      <c r="E178" s="99"/>
      <c r="F178" s="15"/>
      <c r="G178" s="23"/>
      <c r="I178" s="150"/>
    </row>
    <row r="179" spans="1:20" s="10" customFormat="1" ht="12.75" customHeight="1">
      <c r="A179" s="1">
        <v>2</v>
      </c>
      <c r="B179" s="16" t="s">
        <v>145</v>
      </c>
      <c r="C179" s="2" t="s">
        <v>4</v>
      </c>
      <c r="D179" s="3">
        <f>(D182+18*0.5)*1.05</f>
        <v>522.9</v>
      </c>
      <c r="E179" s="99"/>
      <c r="F179" s="15"/>
      <c r="G179" s="23"/>
      <c r="I179" s="150"/>
    </row>
    <row r="180" spans="1:20" hidden="1">
      <c r="A180" s="1"/>
      <c r="B180" s="16" t="s">
        <v>11</v>
      </c>
      <c r="C180" s="2" t="s">
        <v>4</v>
      </c>
      <c r="D180" s="3"/>
      <c r="E180" s="71"/>
      <c r="F180" s="57" t="s">
        <v>10</v>
      </c>
      <c r="G180" s="14"/>
    </row>
    <row r="181" spans="1:20" hidden="1">
      <c r="A181" s="1"/>
      <c r="B181" s="16" t="s">
        <v>11</v>
      </c>
      <c r="C181" s="2" t="s">
        <v>4</v>
      </c>
      <c r="D181" s="3"/>
      <c r="E181" s="71"/>
      <c r="F181" s="57" t="s">
        <v>10</v>
      </c>
      <c r="G181" s="14"/>
    </row>
    <row r="182" spans="1:20" ht="24">
      <c r="A182" s="1">
        <v>3</v>
      </c>
      <c r="B182" s="159" t="s">
        <v>195</v>
      </c>
      <c r="C182" s="2" t="s">
        <v>4</v>
      </c>
      <c r="D182" s="3">
        <f>453+36</f>
        <v>489</v>
      </c>
      <c r="E182" s="71"/>
      <c r="F182" s="57"/>
      <c r="G182" s="14">
        <v>453</v>
      </c>
      <c r="H182" s="5">
        <v>36</v>
      </c>
    </row>
    <row r="183" spans="1:20" ht="24">
      <c r="A183" s="1">
        <v>4</v>
      </c>
      <c r="B183" s="159" t="s">
        <v>199</v>
      </c>
      <c r="C183" s="2" t="s">
        <v>4</v>
      </c>
      <c r="D183" s="3">
        <v>31</v>
      </c>
      <c r="E183" s="71"/>
      <c r="F183" s="31"/>
      <c r="G183" s="14"/>
    </row>
    <row r="184" spans="1:20" s="10" customFormat="1" ht="15" hidden="1" customHeight="1">
      <c r="A184" s="6"/>
      <c r="B184" s="37" t="s">
        <v>147</v>
      </c>
      <c r="C184" s="7" t="s">
        <v>3</v>
      </c>
      <c r="D184" s="8"/>
      <c r="E184" s="8"/>
      <c r="F184" s="32"/>
      <c r="G184" s="32"/>
      <c r="H184" s="9"/>
      <c r="I184" s="150"/>
    </row>
    <row r="185" spans="1:20" hidden="1">
      <c r="A185" s="6"/>
      <c r="B185" s="37" t="s">
        <v>150</v>
      </c>
      <c r="C185" s="7" t="s">
        <v>4</v>
      </c>
      <c r="D185" s="8"/>
      <c r="E185" s="8"/>
      <c r="G185" s="31"/>
      <c r="H185" s="31"/>
    </row>
    <row r="186" spans="1:20" s="10" customFormat="1" ht="15" customHeight="1">
      <c r="A186" s="6">
        <v>5</v>
      </c>
      <c r="B186" s="160" t="s">
        <v>148</v>
      </c>
      <c r="C186" s="2" t="s">
        <v>6</v>
      </c>
      <c r="D186" s="8">
        <v>54</v>
      </c>
      <c r="E186" s="8"/>
      <c r="F186" s="9"/>
      <c r="G186" s="9"/>
      <c r="H186" s="9"/>
      <c r="I186" s="150"/>
    </row>
    <row r="187" spans="1:20" s="10" customFormat="1" ht="15" hidden="1" customHeight="1">
      <c r="A187" s="6"/>
      <c r="B187" s="37" t="s">
        <v>22</v>
      </c>
      <c r="C187" s="2" t="s">
        <v>6</v>
      </c>
      <c r="D187" s="8"/>
      <c r="E187" s="8"/>
      <c r="F187" s="9"/>
      <c r="G187" s="9"/>
      <c r="H187" s="9"/>
      <c r="I187" s="150"/>
    </row>
    <row r="188" spans="1:20" s="10" customFormat="1" ht="15" customHeight="1">
      <c r="A188" s="6">
        <v>6</v>
      </c>
      <c r="B188" s="160" t="s">
        <v>166</v>
      </c>
      <c r="C188" s="2" t="s">
        <v>6</v>
      </c>
      <c r="D188" s="8">
        <v>54</v>
      </c>
      <c r="E188" s="8"/>
      <c r="F188" s="9"/>
      <c r="G188" s="9"/>
      <c r="H188" s="9"/>
      <c r="I188" s="150"/>
    </row>
    <row r="189" spans="1:20" s="10" customFormat="1" hidden="1">
      <c r="A189" s="6"/>
      <c r="B189" s="37" t="s">
        <v>23</v>
      </c>
      <c r="C189" s="7" t="s">
        <v>4</v>
      </c>
      <c r="D189" s="8"/>
      <c r="E189" s="8"/>
      <c r="F189" s="33"/>
      <c r="G189" s="33"/>
      <c r="H189" s="33"/>
      <c r="I189" s="150"/>
    </row>
    <row r="190" spans="1:20" hidden="1">
      <c r="A190" s="6"/>
      <c r="B190" s="90" t="s">
        <v>149</v>
      </c>
      <c r="C190" s="7" t="s">
        <v>4</v>
      </c>
      <c r="D190" s="8"/>
      <c r="E190" s="8"/>
      <c r="F190" s="34"/>
      <c r="G190" s="35"/>
      <c r="H190" s="36"/>
    </row>
    <row r="191" spans="1:20" hidden="1">
      <c r="A191" s="6"/>
      <c r="B191" s="90" t="s">
        <v>119</v>
      </c>
      <c r="C191" s="7" t="s">
        <v>4</v>
      </c>
      <c r="D191" s="8"/>
      <c r="E191" s="8"/>
      <c r="F191" s="34"/>
      <c r="G191" s="35"/>
      <c r="H191" s="36"/>
      <c r="T191" s="94"/>
    </row>
    <row r="192" spans="1:20">
      <c r="A192" s="1">
        <v>7</v>
      </c>
      <c r="B192" s="160" t="s">
        <v>194</v>
      </c>
      <c r="C192" s="17" t="s">
        <v>78</v>
      </c>
      <c r="D192" s="17" t="s">
        <v>186</v>
      </c>
      <c r="E192" s="83"/>
      <c r="F192" s="40"/>
      <c r="G192" s="39"/>
      <c r="H192" s="39"/>
      <c r="T192" s="94"/>
    </row>
    <row r="193" spans="1:21" s="81" customFormat="1" ht="12" hidden="1">
      <c r="A193" s="119"/>
      <c r="B193" s="76" t="s">
        <v>161</v>
      </c>
      <c r="C193" s="120"/>
      <c r="D193" s="121"/>
      <c r="E193" s="120" t="s">
        <v>137</v>
      </c>
      <c r="T193" s="116" t="s">
        <v>143</v>
      </c>
      <c r="U193" s="122"/>
    </row>
    <row r="194" spans="1:21" hidden="1">
      <c r="A194" s="1"/>
      <c r="B194" s="16" t="s">
        <v>167</v>
      </c>
      <c r="C194" s="41" t="s">
        <v>3</v>
      </c>
      <c r="D194" s="3"/>
      <c r="E194" s="3"/>
      <c r="F194" s="42"/>
      <c r="H194" s="43" t="s">
        <v>85</v>
      </c>
      <c r="T194" s="40"/>
      <c r="U194" s="95"/>
    </row>
    <row r="195" spans="1:21" hidden="1">
      <c r="A195" s="1"/>
      <c r="B195" s="44" t="s">
        <v>86</v>
      </c>
      <c r="C195" s="41" t="s">
        <v>3</v>
      </c>
      <c r="D195" s="3"/>
      <c r="E195" s="3"/>
      <c r="F195" s="45"/>
      <c r="H195" s="43" t="s">
        <v>87</v>
      </c>
      <c r="T195" s="93"/>
      <c r="U195" s="95"/>
    </row>
    <row r="196" spans="1:21" ht="14.25" hidden="1" customHeight="1">
      <c r="A196" s="1"/>
      <c r="B196" s="44" t="s">
        <v>168</v>
      </c>
      <c r="C196" s="41" t="s">
        <v>3</v>
      </c>
      <c r="D196" s="3"/>
      <c r="E196" s="3"/>
      <c r="F196" s="45"/>
      <c r="H196" s="43" t="s">
        <v>88</v>
      </c>
      <c r="T196" s="92"/>
      <c r="U196" s="95"/>
    </row>
    <row r="197" spans="1:21" hidden="1">
      <c r="A197" s="1"/>
      <c r="B197" s="44" t="s">
        <v>89</v>
      </c>
      <c r="C197" s="41" t="s">
        <v>3</v>
      </c>
      <c r="D197" s="3"/>
      <c r="E197" s="3"/>
      <c r="F197" s="46"/>
      <c r="H197" s="43" t="s">
        <v>90</v>
      </c>
      <c r="T197" s="92"/>
      <c r="U197" s="95"/>
    </row>
    <row r="198" spans="1:21" hidden="1">
      <c r="A198" s="1"/>
      <c r="B198" s="49" t="s">
        <v>91</v>
      </c>
      <c r="C198" s="2" t="s">
        <v>5</v>
      </c>
      <c r="D198" s="2"/>
      <c r="E198" s="2"/>
      <c r="F198" s="39"/>
      <c r="G198" s="39">
        <f>3.14*0.5*0.5*0.15</f>
        <v>0.11774999999999999</v>
      </c>
      <c r="H198" s="5">
        <f>D198*G198</f>
        <v>0</v>
      </c>
      <c r="I198" s="151"/>
      <c r="J198" s="48">
        <f t="shared" ref="J198:J202" si="13">I198*3.14*0.5*0.5</f>
        <v>0</v>
      </c>
      <c r="T198" s="92"/>
      <c r="U198" s="95"/>
    </row>
    <row r="199" spans="1:21" hidden="1">
      <c r="A199" s="1"/>
      <c r="B199" s="49" t="s">
        <v>92</v>
      </c>
      <c r="C199" s="2" t="s">
        <v>5</v>
      </c>
      <c r="D199" s="2"/>
      <c r="E199" s="2"/>
      <c r="F199" s="39"/>
      <c r="G199" s="39">
        <f>2*3.14*0.5*0.1</f>
        <v>0.31400000000000006</v>
      </c>
      <c r="H199" s="5">
        <f>D199*G199</f>
        <v>0</v>
      </c>
      <c r="I199" s="151"/>
      <c r="J199" s="48">
        <f t="shared" si="13"/>
        <v>0</v>
      </c>
      <c r="T199" s="92"/>
      <c r="U199" s="95"/>
    </row>
    <row r="200" spans="1:21" hidden="1">
      <c r="A200" s="1"/>
      <c r="B200" s="49" t="s">
        <v>93</v>
      </c>
      <c r="C200" s="2" t="s">
        <v>5</v>
      </c>
      <c r="D200" s="2"/>
      <c r="E200" s="2"/>
      <c r="F200" s="39"/>
      <c r="G200" s="39">
        <f>3.14*0.5*0.5*0.15-0.35*0.35*3.14*0.15</f>
        <v>6.0052499999999995E-2</v>
      </c>
      <c r="H200" s="5">
        <f>D200*G200</f>
        <v>0</v>
      </c>
      <c r="I200" s="151"/>
      <c r="J200" s="48">
        <f t="shared" si="13"/>
        <v>0</v>
      </c>
      <c r="T200" s="92"/>
      <c r="U200" s="95"/>
    </row>
    <row r="201" spans="1:21" hidden="1">
      <c r="A201" s="1"/>
      <c r="B201" s="49" t="s">
        <v>94</v>
      </c>
      <c r="C201" s="2" t="s">
        <v>5</v>
      </c>
      <c r="D201" s="2"/>
      <c r="E201" s="2"/>
      <c r="F201" s="39"/>
      <c r="G201" s="39">
        <f>2*3.14*0.35*0.1*0.25</f>
        <v>5.4949999999999999E-2</v>
      </c>
      <c r="H201" s="5">
        <f>D201*G201</f>
        <v>0</v>
      </c>
      <c r="I201" s="151"/>
      <c r="J201" s="48">
        <f t="shared" si="13"/>
        <v>0</v>
      </c>
      <c r="U201" s="95"/>
    </row>
    <row r="202" spans="1:21" hidden="1">
      <c r="A202" s="1"/>
      <c r="B202" s="49" t="s">
        <v>95</v>
      </c>
      <c r="C202" s="2" t="s">
        <v>3</v>
      </c>
      <c r="D202" s="38"/>
      <c r="E202" s="38"/>
      <c r="F202" s="39"/>
      <c r="G202" s="39"/>
      <c r="I202" s="151"/>
      <c r="J202" s="48">
        <f t="shared" si="13"/>
        <v>0</v>
      </c>
      <c r="U202" s="95"/>
    </row>
    <row r="203" spans="1:21" hidden="1">
      <c r="A203" s="1"/>
      <c r="B203" s="47" t="s">
        <v>96</v>
      </c>
      <c r="C203" s="2" t="s">
        <v>3</v>
      </c>
      <c r="D203" s="50"/>
      <c r="E203" s="50"/>
      <c r="F203" s="39"/>
      <c r="G203" s="39"/>
      <c r="I203" s="151" t="e">
        <f>'[1]L kan KI'!F231+'[1]L kan KI'!F234+'[1]Liet kan K2'!F229</f>
        <v>#REF!</v>
      </c>
      <c r="J203" s="48" t="e">
        <f>I203*3.14*0.75*0.75</f>
        <v>#REF!</v>
      </c>
      <c r="U203" s="95"/>
    </row>
    <row r="204" spans="1:21" hidden="1">
      <c r="A204" s="1"/>
      <c r="B204" s="49" t="s">
        <v>97</v>
      </c>
      <c r="C204" s="2" t="s">
        <v>5</v>
      </c>
      <c r="D204" s="2"/>
      <c r="E204" s="2"/>
      <c r="F204" s="39"/>
      <c r="G204" s="39">
        <f>3.14*0.75*0.75*0.15</f>
        <v>0.26493749999999999</v>
      </c>
      <c r="H204" s="5">
        <f>D204*G204</f>
        <v>0</v>
      </c>
      <c r="I204" s="151"/>
      <c r="J204" s="48">
        <f t="shared" ref="J204:J208" si="14">I204*3.14*0.75*0.75</f>
        <v>0</v>
      </c>
      <c r="U204" s="95"/>
    </row>
    <row r="205" spans="1:21" hidden="1">
      <c r="A205" s="1"/>
      <c r="B205" s="49" t="s">
        <v>98</v>
      </c>
      <c r="C205" s="2" t="s">
        <v>5</v>
      </c>
      <c r="D205" s="2"/>
      <c r="E205" s="2"/>
      <c r="F205" s="39"/>
      <c r="G205" s="39">
        <f>2*3.14*0.75*0.1</f>
        <v>0.47100000000000003</v>
      </c>
      <c r="H205" s="5">
        <f>D205*G205</f>
        <v>0</v>
      </c>
      <c r="I205" s="151"/>
      <c r="J205" s="48">
        <f t="shared" si="14"/>
        <v>0</v>
      </c>
      <c r="U205" s="95"/>
    </row>
    <row r="206" spans="1:21" hidden="1">
      <c r="A206" s="1"/>
      <c r="B206" s="49" t="s">
        <v>99</v>
      </c>
      <c r="C206" s="2" t="s">
        <v>5</v>
      </c>
      <c r="D206" s="2"/>
      <c r="E206" s="2"/>
      <c r="F206" s="39"/>
      <c r="G206" s="39">
        <f>3.14*0.75*0.75*0.15-0.35*0.35*3.14*0.15</f>
        <v>0.20723999999999998</v>
      </c>
      <c r="H206" s="5">
        <f>D206*G206</f>
        <v>0</v>
      </c>
      <c r="I206" s="151"/>
      <c r="J206" s="48">
        <f t="shared" si="14"/>
        <v>0</v>
      </c>
      <c r="U206" s="95"/>
    </row>
    <row r="207" spans="1:21" hidden="1">
      <c r="A207" s="1"/>
      <c r="B207" s="49" t="s">
        <v>94</v>
      </c>
      <c r="C207" s="2" t="s">
        <v>5</v>
      </c>
      <c r="D207" s="2"/>
      <c r="E207" s="2"/>
      <c r="F207" s="39"/>
      <c r="G207" s="39">
        <f>2*3.14*0.35*0.1*0.25</f>
        <v>5.4949999999999999E-2</v>
      </c>
      <c r="H207" s="5">
        <f>D207*G207</f>
        <v>0</v>
      </c>
      <c r="I207" s="151"/>
      <c r="J207" s="48">
        <f t="shared" si="14"/>
        <v>0</v>
      </c>
      <c r="U207" s="95"/>
    </row>
    <row r="208" spans="1:21" hidden="1">
      <c r="A208" s="1"/>
      <c r="B208" s="49" t="s">
        <v>95</v>
      </c>
      <c r="C208" s="2" t="s">
        <v>3</v>
      </c>
      <c r="D208" s="38"/>
      <c r="E208" s="38"/>
      <c r="F208" s="39"/>
      <c r="G208" s="39"/>
      <c r="I208" s="151"/>
      <c r="J208" s="48">
        <f t="shared" si="14"/>
        <v>0</v>
      </c>
      <c r="U208" s="95"/>
    </row>
    <row r="209" spans="1:21" hidden="1">
      <c r="A209" s="6"/>
      <c r="B209" s="47" t="s">
        <v>151</v>
      </c>
      <c r="C209" s="17" t="s">
        <v>152</v>
      </c>
      <c r="D209" s="17" t="s">
        <v>153</v>
      </c>
      <c r="E209" s="38"/>
      <c r="F209" s="100">
        <v>2</v>
      </c>
      <c r="G209" s="39"/>
      <c r="H209" s="84">
        <f>H210+H211+H212+H213+H214</f>
        <v>2.0860050000000001</v>
      </c>
      <c r="O209" s="87"/>
      <c r="P209" s="27">
        <f t="shared" ref="P209:P219" si="15">O209-Q209</f>
        <v>0</v>
      </c>
      <c r="Q209" s="88"/>
      <c r="R209" s="84">
        <v>2</v>
      </c>
      <c r="T209" s="107"/>
      <c r="U209" s="84">
        <f>U210+U211+U212+U213+U214</f>
        <v>2.0860050000000001</v>
      </c>
    </row>
    <row r="210" spans="1:21" hidden="1">
      <c r="A210" s="6"/>
      <c r="B210" s="101" t="s">
        <v>91</v>
      </c>
      <c r="C210" s="102" t="s">
        <v>5</v>
      </c>
      <c r="D210" s="102"/>
      <c r="E210" s="102"/>
      <c r="F210" s="39"/>
      <c r="G210" s="103">
        <f>3.14*0.5*0.5*0.15</f>
        <v>0.11774999999999999</v>
      </c>
      <c r="H210" s="104">
        <f t="shared" ref="H210:H218" si="16">D210*G210</f>
        <v>0</v>
      </c>
      <c r="O210" s="87"/>
      <c r="P210" s="27">
        <f t="shared" si="15"/>
        <v>0</v>
      </c>
      <c r="Q210" s="88"/>
      <c r="T210" s="108">
        <f>3.14*0.5*0.5*0.15</f>
        <v>0.11774999999999999</v>
      </c>
      <c r="U210" s="104">
        <f>D210*T210</f>
        <v>0</v>
      </c>
    </row>
    <row r="211" spans="1:21" hidden="1">
      <c r="A211" s="6"/>
      <c r="B211" s="101" t="s">
        <v>92</v>
      </c>
      <c r="C211" s="102" t="s">
        <v>5</v>
      </c>
      <c r="D211" s="102">
        <f>R209*2</f>
        <v>4</v>
      </c>
      <c r="E211" s="102"/>
      <c r="F211" s="39"/>
      <c r="G211" s="103">
        <f>2*3.14*0.5*0.1</f>
        <v>0.31400000000000006</v>
      </c>
      <c r="H211" s="104">
        <f t="shared" si="16"/>
        <v>1.2560000000000002</v>
      </c>
      <c r="O211" s="87"/>
      <c r="P211" s="27">
        <f t="shared" si="15"/>
        <v>0</v>
      </c>
      <c r="Q211" s="88"/>
      <c r="T211" s="108">
        <f>2*3.14*0.5*0.1</f>
        <v>0.31400000000000006</v>
      </c>
      <c r="U211" s="104">
        <f t="shared" ref="U211:U218" si="17">D211*T211</f>
        <v>1.2560000000000002</v>
      </c>
    </row>
    <row r="212" spans="1:21" hidden="1">
      <c r="A212" s="6"/>
      <c r="B212" s="101" t="s">
        <v>93</v>
      </c>
      <c r="C212" s="102" t="s">
        <v>5</v>
      </c>
      <c r="D212" s="102">
        <f>R209*1</f>
        <v>2</v>
      </c>
      <c r="E212" s="102"/>
      <c r="F212" s="39"/>
      <c r="G212" s="103">
        <f>3.14*0.5*0.5*0.15-0.35*0.35*3.14*0.15</f>
        <v>6.0052499999999995E-2</v>
      </c>
      <c r="H212" s="104">
        <f t="shared" si="16"/>
        <v>0.12010499999999999</v>
      </c>
      <c r="O212" s="87"/>
      <c r="P212" s="27">
        <f t="shared" si="15"/>
        <v>0</v>
      </c>
      <c r="Q212" s="88"/>
      <c r="T212" s="108">
        <f>3.14*0.5*0.5*0.15-0.35*0.35*3.14*0.15</f>
        <v>6.0052499999999995E-2</v>
      </c>
      <c r="U212" s="104">
        <f t="shared" si="17"/>
        <v>0.12010499999999999</v>
      </c>
    </row>
    <row r="213" spans="1:21" hidden="1">
      <c r="A213" s="6"/>
      <c r="B213" s="101" t="s">
        <v>94</v>
      </c>
      <c r="C213" s="102" t="s">
        <v>5</v>
      </c>
      <c r="D213" s="102">
        <f>R209*1</f>
        <v>2</v>
      </c>
      <c r="E213" s="102"/>
      <c r="F213" s="39"/>
      <c r="G213" s="103">
        <f>2*3.14*0.35*0.1*0.25</f>
        <v>5.4949999999999999E-2</v>
      </c>
      <c r="H213" s="104">
        <f t="shared" si="16"/>
        <v>0.1099</v>
      </c>
      <c r="O213" s="87"/>
      <c r="P213" s="27">
        <f t="shared" si="15"/>
        <v>0</v>
      </c>
      <c r="Q213" s="88"/>
      <c r="T213" s="108">
        <f>2*3.14*0.35*0.1*0.25</f>
        <v>5.4949999999999999E-2</v>
      </c>
      <c r="U213" s="104">
        <f t="shared" si="17"/>
        <v>0.1099</v>
      </c>
    </row>
    <row r="214" spans="1:21" hidden="1">
      <c r="A214" s="6"/>
      <c r="B214" s="101" t="s">
        <v>95</v>
      </c>
      <c r="C214" s="102" t="s">
        <v>3</v>
      </c>
      <c r="D214" s="105">
        <f>R209*0.3</f>
        <v>0.6</v>
      </c>
      <c r="E214" s="105"/>
      <c r="F214" s="39"/>
      <c r="G214" s="103">
        <v>1</v>
      </c>
      <c r="H214" s="104">
        <f t="shared" si="16"/>
        <v>0.6</v>
      </c>
      <c r="O214" s="87"/>
      <c r="P214" s="27">
        <f t="shared" si="15"/>
        <v>0</v>
      </c>
      <c r="Q214" s="88"/>
      <c r="T214" s="108">
        <v>1</v>
      </c>
      <c r="U214" s="104">
        <f t="shared" si="17"/>
        <v>0.6</v>
      </c>
    </row>
    <row r="215" spans="1:21" hidden="1">
      <c r="A215" s="6"/>
      <c r="B215" s="106" t="s">
        <v>97</v>
      </c>
      <c r="C215" s="58" t="s">
        <v>5</v>
      </c>
      <c r="D215" s="58"/>
      <c r="E215" s="58"/>
      <c r="F215" s="65"/>
      <c r="G215" s="103">
        <f>3.14*0.75*0.75*0.15</f>
        <v>0.26493749999999999</v>
      </c>
      <c r="H215" s="104">
        <f t="shared" si="16"/>
        <v>0</v>
      </c>
      <c r="O215" s="87"/>
      <c r="P215" s="27">
        <f t="shared" si="15"/>
        <v>0</v>
      </c>
      <c r="Q215" s="88"/>
      <c r="T215" s="108">
        <f>3.14*0.75*0.75*0.15</f>
        <v>0.26493749999999999</v>
      </c>
      <c r="U215" s="104">
        <f t="shared" si="17"/>
        <v>0</v>
      </c>
    </row>
    <row r="216" spans="1:21" hidden="1">
      <c r="A216" s="6"/>
      <c r="B216" s="106" t="s">
        <v>98</v>
      </c>
      <c r="C216" s="58" t="s">
        <v>5</v>
      </c>
      <c r="D216" s="58"/>
      <c r="E216" s="58"/>
      <c r="F216" s="65"/>
      <c r="G216" s="103">
        <f>2*3.14*0.75*0.1</f>
        <v>0.47100000000000003</v>
      </c>
      <c r="H216" s="104">
        <f t="shared" si="16"/>
        <v>0</v>
      </c>
      <c r="O216" s="87"/>
      <c r="P216" s="27">
        <f t="shared" si="15"/>
        <v>0</v>
      </c>
      <c r="Q216" s="88"/>
      <c r="T216" s="108">
        <f>2*3.14*0.75*0.1</f>
        <v>0.47100000000000003</v>
      </c>
      <c r="U216" s="104">
        <f t="shared" si="17"/>
        <v>0</v>
      </c>
    </row>
    <row r="217" spans="1:21" hidden="1">
      <c r="A217" s="6"/>
      <c r="B217" s="106" t="s">
        <v>99</v>
      </c>
      <c r="C217" s="58" t="s">
        <v>5</v>
      </c>
      <c r="D217" s="58"/>
      <c r="E217" s="58"/>
      <c r="F217" s="65"/>
      <c r="G217" s="103">
        <f>3.14*0.75*0.75*0.15-0.35*0.35*3.14*0.15</f>
        <v>0.20723999999999998</v>
      </c>
      <c r="H217" s="104">
        <f t="shared" si="16"/>
        <v>0</v>
      </c>
      <c r="O217" s="87"/>
      <c r="P217" s="27">
        <f t="shared" si="15"/>
        <v>0</v>
      </c>
      <c r="Q217" s="88"/>
      <c r="T217" s="108">
        <f>3.14*0.75*0.75*0.15-0.35*0.35*3.14*0.15</f>
        <v>0.20723999999999998</v>
      </c>
      <c r="U217" s="104">
        <f t="shared" si="17"/>
        <v>0</v>
      </c>
    </row>
    <row r="218" spans="1:21" hidden="1">
      <c r="A218" s="6"/>
      <c r="B218" s="106" t="s">
        <v>94</v>
      </c>
      <c r="C218" s="58" t="s">
        <v>5</v>
      </c>
      <c r="D218" s="58"/>
      <c r="E218" s="58"/>
      <c r="F218" s="65"/>
      <c r="G218" s="103">
        <f>2*3.14*0.35*0.1*0.25</f>
        <v>5.4949999999999999E-2</v>
      </c>
      <c r="H218" s="104">
        <f t="shared" si="16"/>
        <v>0</v>
      </c>
      <c r="O218" s="87"/>
      <c r="P218" s="27">
        <f t="shared" si="15"/>
        <v>0</v>
      </c>
      <c r="Q218" s="88"/>
      <c r="T218" s="108">
        <f>2*3.14*0.35*0.1*0.25</f>
        <v>5.4949999999999999E-2</v>
      </c>
      <c r="U218" s="104">
        <f t="shared" si="17"/>
        <v>0</v>
      </c>
    </row>
    <row r="219" spans="1:21" hidden="1">
      <c r="A219" s="6"/>
      <c r="B219" s="106" t="s">
        <v>95</v>
      </c>
      <c r="C219" s="58" t="s">
        <v>3</v>
      </c>
      <c r="D219" s="66"/>
      <c r="E219" s="66"/>
      <c r="F219" s="65"/>
      <c r="G219" s="103"/>
      <c r="H219" s="104"/>
      <c r="O219" s="87"/>
      <c r="P219" s="27">
        <f t="shared" si="15"/>
        <v>0</v>
      </c>
      <c r="Q219" s="88"/>
      <c r="T219" s="108"/>
      <c r="U219" s="104"/>
    </row>
    <row r="220" spans="1:21" s="51" customFormat="1" hidden="1">
      <c r="A220" s="6"/>
      <c r="B220" s="47" t="s">
        <v>100</v>
      </c>
      <c r="C220" s="2" t="s">
        <v>76</v>
      </c>
      <c r="D220" s="2"/>
      <c r="E220" s="2"/>
      <c r="F220" s="39"/>
      <c r="G220" s="39"/>
      <c r="H220" s="2" t="s">
        <v>101</v>
      </c>
      <c r="I220" s="151">
        <f>D220*1.6</f>
        <v>0</v>
      </c>
      <c r="J220" s="48">
        <f>I220*3.14*0.21*0.21</f>
        <v>0</v>
      </c>
      <c r="T220" s="108"/>
      <c r="U220" s="104"/>
    </row>
    <row r="221" spans="1:21" s="51" customFormat="1" hidden="1">
      <c r="A221" s="1"/>
      <c r="B221" s="49" t="s">
        <v>102</v>
      </c>
      <c r="C221" s="2" t="s">
        <v>76</v>
      </c>
      <c r="D221" s="52"/>
      <c r="E221" s="52"/>
      <c r="F221" s="39"/>
      <c r="G221" s="39"/>
      <c r="H221" s="53">
        <f>D221*G221</f>
        <v>0</v>
      </c>
      <c r="I221" s="48"/>
      <c r="J221" s="48"/>
      <c r="T221" s="109"/>
      <c r="U221" s="96"/>
    </row>
    <row r="222" spans="1:21" hidden="1">
      <c r="A222" s="1"/>
      <c r="B222" s="16" t="s">
        <v>103</v>
      </c>
      <c r="C222" s="2" t="s">
        <v>3</v>
      </c>
      <c r="D222" s="54"/>
      <c r="E222" s="54"/>
      <c r="F222" s="39"/>
      <c r="G222" s="39"/>
      <c r="I222" s="151"/>
      <c r="J222" s="48"/>
      <c r="T222" s="40"/>
      <c r="U222" s="95"/>
    </row>
    <row r="223" spans="1:21" hidden="1">
      <c r="A223" s="1"/>
      <c r="B223" s="16" t="s">
        <v>104</v>
      </c>
      <c r="C223" s="2" t="s">
        <v>5</v>
      </c>
      <c r="D223" s="54"/>
      <c r="E223" s="54"/>
      <c r="F223" s="39"/>
      <c r="G223" s="39"/>
      <c r="I223" s="151"/>
      <c r="J223" s="48"/>
      <c r="T223" s="40"/>
      <c r="U223" s="95"/>
    </row>
    <row r="224" spans="1:21" hidden="1">
      <c r="D224" s="56"/>
      <c r="E224" s="56"/>
      <c r="G224" s="31"/>
      <c r="H224" s="31"/>
      <c r="T224" s="40"/>
      <c r="U224" s="95"/>
    </row>
    <row r="225" spans="1:21" hidden="1">
      <c r="D225" s="56"/>
      <c r="E225" s="56"/>
      <c r="G225" s="31"/>
      <c r="H225" s="31"/>
      <c r="T225" s="40"/>
      <c r="U225" s="95"/>
    </row>
    <row r="226" spans="1:21" hidden="1">
      <c r="D226" s="56"/>
      <c r="E226" s="56"/>
      <c r="G226" s="31"/>
      <c r="H226" s="31"/>
      <c r="T226" s="40"/>
      <c r="U226" s="95"/>
    </row>
    <row r="227" spans="1:21" hidden="1">
      <c r="D227" s="56"/>
      <c r="E227" s="56"/>
      <c r="G227" s="31"/>
      <c r="H227" s="31"/>
      <c r="T227" s="40"/>
      <c r="U227" s="95"/>
    </row>
    <row r="228" spans="1:21" hidden="1">
      <c r="D228" s="56"/>
      <c r="E228" s="56"/>
      <c r="G228" s="31"/>
      <c r="H228" s="31"/>
      <c r="T228" s="40"/>
      <c r="U228" s="95"/>
    </row>
    <row r="229" spans="1:21" hidden="1">
      <c r="D229" s="56"/>
      <c r="E229" s="56"/>
      <c r="G229" s="31"/>
      <c r="H229" s="31"/>
      <c r="T229" s="40"/>
      <c r="U229" s="95"/>
    </row>
    <row r="230" spans="1:21" hidden="1">
      <c r="D230" s="56"/>
      <c r="E230" s="56"/>
      <c r="G230" s="31"/>
      <c r="H230" s="31"/>
      <c r="T230" s="40"/>
      <c r="U230" s="95"/>
    </row>
    <row r="231" spans="1:21" hidden="1">
      <c r="A231" s="1"/>
      <c r="B231" s="16" t="s">
        <v>105</v>
      </c>
      <c r="C231" s="2" t="s">
        <v>6</v>
      </c>
      <c r="D231" s="2"/>
      <c r="E231" s="2"/>
      <c r="F231" s="39"/>
      <c r="G231" s="39"/>
      <c r="I231" s="151"/>
      <c r="J231" s="48">
        <f>D231*3.14*0.1*0.1</f>
        <v>0</v>
      </c>
      <c r="T231" s="40"/>
      <c r="U231" s="95"/>
    </row>
    <row r="232" spans="1:21" hidden="1">
      <c r="A232" s="1"/>
      <c r="B232" s="44" t="s">
        <v>159</v>
      </c>
      <c r="C232" s="41" t="s">
        <v>4</v>
      </c>
      <c r="D232" s="3"/>
      <c r="E232" s="3"/>
      <c r="F232" s="46"/>
      <c r="H232" s="43"/>
      <c r="R232" s="84">
        <v>2</v>
      </c>
      <c r="T232" s="40"/>
      <c r="U232" s="95"/>
    </row>
    <row r="233" spans="1:21" hidden="1">
      <c r="A233" s="1"/>
      <c r="B233" s="16" t="s">
        <v>156</v>
      </c>
      <c r="C233" s="2" t="s">
        <v>3</v>
      </c>
      <c r="D233" s="3"/>
      <c r="E233" s="2"/>
      <c r="F233" s="39"/>
      <c r="G233" s="39"/>
      <c r="I233" s="151"/>
      <c r="J233" s="48"/>
      <c r="R233" s="84">
        <v>2</v>
      </c>
      <c r="T233" s="40"/>
      <c r="U233" s="95"/>
    </row>
    <row r="234" spans="1:21" hidden="1">
      <c r="A234" s="1"/>
      <c r="B234" s="16" t="s">
        <v>154</v>
      </c>
      <c r="C234" s="2" t="s">
        <v>5</v>
      </c>
      <c r="D234" s="2"/>
      <c r="E234" s="2"/>
      <c r="F234" s="39"/>
      <c r="G234" s="39"/>
      <c r="I234" s="151"/>
      <c r="J234" s="48"/>
      <c r="T234" s="40"/>
      <c r="U234" s="95"/>
    </row>
    <row r="235" spans="1:21" hidden="1">
      <c r="A235" s="1"/>
      <c r="B235" s="16" t="s">
        <v>106</v>
      </c>
      <c r="C235" s="2" t="s">
        <v>3</v>
      </c>
      <c r="D235" s="3"/>
      <c r="E235" s="3"/>
      <c r="F235" s="39"/>
      <c r="G235" s="39"/>
      <c r="I235" s="151"/>
      <c r="J235" s="48"/>
      <c r="T235" s="40"/>
      <c r="U235" s="95"/>
    </row>
    <row r="236" spans="1:21" hidden="1">
      <c r="A236" s="1"/>
      <c r="B236" s="16" t="s">
        <v>108</v>
      </c>
      <c r="C236" s="2" t="s">
        <v>5</v>
      </c>
      <c r="D236" s="2"/>
      <c r="E236" s="2"/>
      <c r="F236" s="39"/>
      <c r="G236" s="39"/>
      <c r="I236" s="48"/>
      <c r="J236" s="48"/>
      <c r="T236" s="40"/>
      <c r="U236" s="95"/>
    </row>
    <row r="237" spans="1:21" hidden="1">
      <c r="A237" s="1"/>
      <c r="B237" s="16" t="s">
        <v>109</v>
      </c>
      <c r="C237" s="2" t="s">
        <v>6</v>
      </c>
      <c r="D237" s="3"/>
      <c r="E237" s="3"/>
      <c r="F237" s="39"/>
      <c r="G237" s="39"/>
      <c r="H237" s="2" t="s">
        <v>110</v>
      </c>
      <c r="I237" s="48"/>
      <c r="J237" s="48"/>
      <c r="T237" s="40"/>
      <c r="U237" s="95"/>
    </row>
    <row r="238" spans="1:21" hidden="1">
      <c r="A238" s="1"/>
      <c r="B238" s="44" t="s">
        <v>111</v>
      </c>
      <c r="C238" s="41" t="s">
        <v>6</v>
      </c>
      <c r="D238" s="3"/>
      <c r="E238" s="3"/>
      <c r="F238" s="46"/>
      <c r="H238" s="43" t="s">
        <v>112</v>
      </c>
      <c r="T238" s="40"/>
      <c r="U238" s="95"/>
    </row>
    <row r="239" spans="1:21" s="51" customFormat="1" hidden="1">
      <c r="A239" s="6"/>
      <c r="B239" s="47" t="s">
        <v>120</v>
      </c>
      <c r="C239" s="2" t="s">
        <v>76</v>
      </c>
      <c r="D239" s="2"/>
      <c r="E239" s="2"/>
      <c r="F239" s="39"/>
      <c r="G239" s="39"/>
      <c r="H239" s="2" t="s">
        <v>101</v>
      </c>
      <c r="I239" s="151">
        <f>D239*1.6</f>
        <v>0</v>
      </c>
      <c r="J239" s="48">
        <f>I239*3.14*0.21*0.21</f>
        <v>0</v>
      </c>
      <c r="T239" s="109"/>
      <c r="U239" s="96"/>
    </row>
    <row r="240" spans="1:21" hidden="1">
      <c r="A240" s="6"/>
      <c r="B240" s="16" t="s">
        <v>155</v>
      </c>
      <c r="C240" s="2" t="s">
        <v>5</v>
      </c>
      <c r="D240" s="2"/>
      <c r="E240" s="2"/>
      <c r="F240" s="5"/>
      <c r="G240" s="39"/>
      <c r="H240" s="39"/>
      <c r="O240" s="87"/>
      <c r="P240" s="27">
        <f t="shared" ref="P240" si="18">O240-Q240</f>
        <v>0</v>
      </c>
      <c r="Q240" s="88"/>
      <c r="T240" s="40"/>
    </row>
    <row r="241" spans="1:23" hidden="1">
      <c r="A241" s="1"/>
      <c r="B241" s="16" t="s">
        <v>107</v>
      </c>
      <c r="C241" s="2" t="s">
        <v>5</v>
      </c>
      <c r="D241" s="3"/>
      <c r="E241" s="3"/>
      <c r="F241" s="39"/>
      <c r="G241" s="39"/>
      <c r="I241" s="48"/>
      <c r="J241" s="48"/>
      <c r="T241" s="40"/>
      <c r="U241" s="95"/>
    </row>
    <row r="242" spans="1:23" hidden="1">
      <c r="A242" s="1"/>
      <c r="B242" s="44" t="s">
        <v>113</v>
      </c>
      <c r="C242" s="41" t="s">
        <v>3</v>
      </c>
      <c r="D242" s="3"/>
      <c r="E242" s="3"/>
      <c r="F242" s="46"/>
      <c r="H242" s="43" t="s">
        <v>114</v>
      </c>
      <c r="T242" s="40"/>
      <c r="U242" s="95"/>
    </row>
    <row r="243" spans="1:23" hidden="1">
      <c r="A243" s="1"/>
      <c r="B243" s="44" t="s">
        <v>115</v>
      </c>
      <c r="C243" s="41" t="s">
        <v>4</v>
      </c>
      <c r="D243" s="3"/>
      <c r="E243" s="3"/>
      <c r="F243" s="46"/>
      <c r="H243" s="43"/>
      <c r="T243" s="40"/>
      <c r="U243" s="95"/>
    </row>
    <row r="244" spans="1:23" hidden="1">
      <c r="A244" s="1"/>
      <c r="B244" s="44" t="s">
        <v>116</v>
      </c>
      <c r="C244" s="41" t="s">
        <v>3</v>
      </c>
      <c r="D244" s="3"/>
      <c r="E244" s="3"/>
      <c r="F244" s="46"/>
      <c r="H244" s="43" t="s">
        <v>114</v>
      </c>
      <c r="T244" s="40"/>
      <c r="U244" s="95"/>
    </row>
    <row r="245" spans="1:23" hidden="1">
      <c r="A245" s="1"/>
      <c r="B245" s="22" t="s">
        <v>18</v>
      </c>
      <c r="C245" s="2"/>
      <c r="D245" s="3"/>
      <c r="E245" s="8" t="s">
        <v>77</v>
      </c>
      <c r="F245" s="57" t="s">
        <v>10</v>
      </c>
      <c r="G245" s="14"/>
      <c r="U245" s="95"/>
    </row>
    <row r="246" spans="1:23" ht="18" hidden="1" customHeight="1">
      <c r="A246" s="1"/>
      <c r="B246" s="21" t="s">
        <v>19</v>
      </c>
      <c r="C246" s="2" t="s">
        <v>3</v>
      </c>
      <c r="D246" s="3"/>
      <c r="E246" s="58"/>
      <c r="F246" s="59">
        <v>35</v>
      </c>
      <c r="G246" s="14">
        <v>8</v>
      </c>
      <c r="U246" s="95"/>
    </row>
    <row r="247" spans="1:23" hidden="1">
      <c r="A247" s="1"/>
      <c r="B247" s="21" t="s">
        <v>20</v>
      </c>
      <c r="C247" s="2" t="s">
        <v>3</v>
      </c>
      <c r="D247" s="3"/>
      <c r="E247" s="58"/>
      <c r="F247" s="31"/>
      <c r="G247" s="14"/>
      <c r="R247" s="13"/>
      <c r="S247" s="60" t="s">
        <v>84</v>
      </c>
      <c r="T247" s="60" t="s">
        <v>83</v>
      </c>
      <c r="U247" s="97" t="s">
        <v>79</v>
      </c>
      <c r="V247" s="61" t="s">
        <v>80</v>
      </c>
    </row>
    <row r="248" spans="1:23" hidden="1">
      <c r="A248" s="1"/>
      <c r="B248" s="62" t="s">
        <v>72</v>
      </c>
      <c r="C248" s="2" t="s">
        <v>6</v>
      </c>
      <c r="D248" s="3"/>
      <c r="E248" s="58"/>
      <c r="F248" s="31"/>
      <c r="G248" s="14">
        <v>2</v>
      </c>
      <c r="R248" s="63" t="s">
        <v>81</v>
      </c>
      <c r="S248" s="63">
        <v>22</v>
      </c>
      <c r="T248" s="63">
        <v>4.1000000000000002E-2</v>
      </c>
      <c r="U248" s="98">
        <f>S248*T248</f>
        <v>0.90200000000000002</v>
      </c>
      <c r="V248" s="64" t="e">
        <f>U248/(D248/10)</f>
        <v>#DIV/0!</v>
      </c>
      <c r="W248" s="65" t="s">
        <v>82</v>
      </c>
    </row>
    <row r="249" spans="1:23" hidden="1">
      <c r="A249" s="1"/>
      <c r="B249" s="62" t="s">
        <v>73</v>
      </c>
      <c r="C249" s="2" t="s">
        <v>6</v>
      </c>
      <c r="D249" s="3"/>
      <c r="E249" s="66"/>
      <c r="F249" s="31"/>
      <c r="G249" s="14">
        <v>2</v>
      </c>
      <c r="R249" s="63" t="s">
        <v>81</v>
      </c>
      <c r="S249" s="63">
        <v>8</v>
      </c>
      <c r="T249" s="63">
        <v>4.1000000000000002E-2</v>
      </c>
      <c r="U249" s="98">
        <f t="shared" ref="U249" si="19">S249*T249</f>
        <v>0.32800000000000001</v>
      </c>
      <c r="V249" s="64" t="e">
        <f>U249/(D249/10)</f>
        <v>#DIV/0!</v>
      </c>
      <c r="W249" s="65" t="s">
        <v>82</v>
      </c>
    </row>
    <row r="250" spans="1:23" hidden="1">
      <c r="A250" s="1"/>
      <c r="B250" s="62" t="s">
        <v>71</v>
      </c>
      <c r="C250" s="2" t="s">
        <v>4</v>
      </c>
      <c r="D250" s="3"/>
      <c r="E250" s="66"/>
      <c r="F250" s="31"/>
      <c r="G250" s="14"/>
      <c r="R250" s="13"/>
      <c r="S250" s="63"/>
      <c r="T250" s="63"/>
      <c r="U250" s="98"/>
      <c r="V250" s="64"/>
      <c r="W250" s="65"/>
    </row>
    <row r="251" spans="1:23" hidden="1">
      <c r="A251" s="1"/>
      <c r="B251" s="67" t="s">
        <v>21</v>
      </c>
      <c r="C251" s="7" t="s">
        <v>3</v>
      </c>
      <c r="D251" s="3"/>
      <c r="E251" s="66"/>
      <c r="F251" s="31"/>
      <c r="G251" s="14"/>
      <c r="R251" s="13"/>
      <c r="S251" s="63"/>
      <c r="T251" s="63"/>
      <c r="U251" s="98"/>
      <c r="V251" s="64"/>
      <c r="W251" s="65"/>
    </row>
    <row r="252" spans="1:23" hidden="1">
      <c r="A252" s="6"/>
      <c r="B252" s="16" t="s">
        <v>140</v>
      </c>
      <c r="C252" s="17" t="s">
        <v>141</v>
      </c>
      <c r="D252" s="18" t="s">
        <v>142</v>
      </c>
      <c r="E252" s="3"/>
      <c r="F252" s="5"/>
      <c r="G252" s="4"/>
      <c r="U252" s="95"/>
    </row>
    <row r="261" spans="1:20" ht="4.5" customHeight="1"/>
    <row r="262" spans="1:20" s="81" customFormat="1" ht="12">
      <c r="A262" s="75"/>
      <c r="B262" s="76" t="s">
        <v>181</v>
      </c>
      <c r="C262" s="76"/>
      <c r="D262" s="76"/>
      <c r="E262" s="76" t="s">
        <v>198</v>
      </c>
      <c r="F262" s="78"/>
      <c r="G262" s="80"/>
      <c r="H262" s="80"/>
      <c r="T262" s="113" t="s">
        <v>160</v>
      </c>
    </row>
    <row r="263" spans="1:20" ht="26.4" hidden="1">
      <c r="A263" s="6"/>
      <c r="B263" s="37" t="s">
        <v>24</v>
      </c>
      <c r="C263" s="7" t="s">
        <v>25</v>
      </c>
      <c r="D263" s="7"/>
      <c r="E263" s="7"/>
      <c r="G263" s="31"/>
      <c r="H263" s="31"/>
      <c r="T263" s="110"/>
    </row>
    <row r="264" spans="1:20" hidden="1">
      <c r="A264" s="6"/>
      <c r="B264" s="37" t="s">
        <v>117</v>
      </c>
      <c r="C264" s="7" t="s">
        <v>25</v>
      </c>
      <c r="D264" s="7"/>
      <c r="E264" s="7"/>
      <c r="G264" s="31"/>
      <c r="H264" s="31"/>
      <c r="T264" s="110"/>
    </row>
    <row r="265" spans="1:20" hidden="1">
      <c r="A265" s="6"/>
      <c r="B265" s="37" t="s">
        <v>27</v>
      </c>
      <c r="C265" s="7" t="s">
        <v>25</v>
      </c>
      <c r="D265" s="7"/>
      <c r="E265" s="7"/>
      <c r="G265" s="31"/>
      <c r="H265" s="31"/>
      <c r="T265" s="110"/>
    </row>
    <row r="266" spans="1:20" ht="26.4" hidden="1">
      <c r="A266" s="6"/>
      <c r="B266" s="37" t="s">
        <v>28</v>
      </c>
      <c r="C266" s="7" t="s">
        <v>5</v>
      </c>
      <c r="D266" s="7"/>
      <c r="E266" s="7"/>
      <c r="G266" s="31"/>
      <c r="H266" s="31"/>
      <c r="T266" s="110"/>
    </row>
    <row r="267" spans="1:20">
      <c r="A267" s="6">
        <v>1</v>
      </c>
      <c r="B267" s="37" t="s">
        <v>26</v>
      </c>
      <c r="C267" s="7" t="s">
        <v>5</v>
      </c>
      <c r="D267" s="7">
        <v>3</v>
      </c>
      <c r="E267" s="7"/>
      <c r="G267" s="31"/>
      <c r="H267" s="31"/>
      <c r="T267" s="110"/>
    </row>
    <row r="268" spans="1:20" hidden="1">
      <c r="A268" s="6"/>
      <c r="B268" s="37" t="s">
        <v>157</v>
      </c>
      <c r="C268" s="7" t="s">
        <v>5</v>
      </c>
      <c r="D268" s="7"/>
      <c r="E268" s="7"/>
      <c r="G268" s="31"/>
      <c r="H268" s="31"/>
      <c r="T268" s="110"/>
    </row>
    <row r="269" spans="1:20">
      <c r="A269" s="6">
        <v>2</v>
      </c>
      <c r="B269" s="37" t="s">
        <v>29</v>
      </c>
      <c r="C269" s="7" t="s">
        <v>5</v>
      </c>
      <c r="D269" s="7">
        <v>2</v>
      </c>
      <c r="E269" s="7"/>
      <c r="G269" s="31"/>
      <c r="H269" s="31"/>
      <c r="T269" s="110"/>
    </row>
    <row r="270" spans="1:20" hidden="1">
      <c r="A270" s="6"/>
      <c r="B270" s="37" t="s">
        <v>121</v>
      </c>
      <c r="C270" s="7" t="s">
        <v>5</v>
      </c>
      <c r="D270" s="7"/>
      <c r="E270" s="7"/>
      <c r="G270" s="31"/>
      <c r="H270" s="31"/>
      <c r="T270" s="110"/>
    </row>
    <row r="271" spans="1:20" hidden="1">
      <c r="A271" s="6"/>
      <c r="B271" s="37" t="s">
        <v>122</v>
      </c>
      <c r="C271" s="7" t="s">
        <v>5</v>
      </c>
      <c r="D271" s="7"/>
      <c r="E271" s="7"/>
      <c r="G271" s="31"/>
      <c r="H271" s="31"/>
      <c r="T271" s="110"/>
    </row>
    <row r="272" spans="1:20" s="140" customFormat="1">
      <c r="A272" s="135">
        <v>3</v>
      </c>
      <c r="B272" s="136" t="s">
        <v>30</v>
      </c>
      <c r="C272" s="137"/>
      <c r="D272" s="137"/>
      <c r="E272" s="137"/>
      <c r="F272" s="138"/>
      <c r="G272" s="139"/>
      <c r="H272" s="139"/>
    </row>
    <row r="273" spans="1:12" s="140" customFormat="1">
      <c r="A273" s="135"/>
      <c r="B273" s="141" t="str">
        <f t="shared" ref="B273:C288" si="20">F273</f>
        <v>1.1</v>
      </c>
      <c r="C273" s="137" t="str">
        <f t="shared" si="20"/>
        <v>m</v>
      </c>
      <c r="D273" s="137">
        <f>H273</f>
        <v>102</v>
      </c>
      <c r="E273" s="137"/>
      <c r="F273" s="142" t="s">
        <v>31</v>
      </c>
      <c r="G273" s="143" t="s">
        <v>6</v>
      </c>
      <c r="H273" s="156">
        <v>102</v>
      </c>
      <c r="I273" s="154" t="s">
        <v>32</v>
      </c>
    </row>
    <row r="274" spans="1:12" s="140" customFormat="1" hidden="1">
      <c r="A274" s="135"/>
      <c r="B274" s="141" t="str">
        <f t="shared" si="20"/>
        <v>1.2</v>
      </c>
      <c r="C274" s="137" t="str">
        <f t="shared" si="20"/>
        <v>m</v>
      </c>
      <c r="D274" s="137">
        <f t="shared" ref="D274:D293" si="21">H274</f>
        <v>0</v>
      </c>
      <c r="E274" s="137"/>
      <c r="F274" s="142" t="s">
        <v>33</v>
      </c>
      <c r="G274" s="143" t="s">
        <v>6</v>
      </c>
      <c r="H274" s="156"/>
      <c r="I274" s="154" t="s">
        <v>34</v>
      </c>
    </row>
    <row r="275" spans="1:12" s="140" customFormat="1" hidden="1">
      <c r="A275" s="135"/>
      <c r="B275" s="141" t="str">
        <f t="shared" si="20"/>
        <v>1.22</v>
      </c>
      <c r="C275" s="137" t="s">
        <v>6</v>
      </c>
      <c r="D275" s="137">
        <f t="shared" si="21"/>
        <v>0</v>
      </c>
      <c r="E275" s="144"/>
      <c r="F275" s="145" t="s">
        <v>35</v>
      </c>
      <c r="G275" s="143" t="s">
        <v>6</v>
      </c>
      <c r="H275" s="156"/>
      <c r="I275" s="154" t="s">
        <v>36</v>
      </c>
    </row>
    <row r="276" spans="1:12" s="140" customFormat="1" hidden="1">
      <c r="A276" s="135"/>
      <c r="B276" s="141" t="str">
        <f t="shared" si="20"/>
        <v>1.5</v>
      </c>
      <c r="C276" s="137" t="str">
        <f t="shared" si="20"/>
        <v>m</v>
      </c>
      <c r="D276" s="137">
        <f t="shared" si="21"/>
        <v>0</v>
      </c>
      <c r="E276" s="137"/>
      <c r="F276" s="142" t="s">
        <v>37</v>
      </c>
      <c r="G276" s="143" t="s">
        <v>6</v>
      </c>
      <c r="H276" s="156"/>
      <c r="I276" s="154" t="s">
        <v>38</v>
      </c>
    </row>
    <row r="277" spans="1:12" s="140" customFormat="1" hidden="1">
      <c r="A277" s="135"/>
      <c r="B277" s="141" t="str">
        <f t="shared" si="20"/>
        <v>1.6</v>
      </c>
      <c r="C277" s="137" t="str">
        <f t="shared" si="20"/>
        <v>m</v>
      </c>
      <c r="D277" s="137">
        <f t="shared" si="21"/>
        <v>0</v>
      </c>
      <c r="E277" s="137"/>
      <c r="F277" s="142" t="s">
        <v>39</v>
      </c>
      <c r="G277" s="143" t="s">
        <v>6</v>
      </c>
      <c r="H277" s="156"/>
      <c r="I277" s="154" t="s">
        <v>40</v>
      </c>
    </row>
    <row r="278" spans="1:12" s="140" customFormat="1" hidden="1">
      <c r="A278" s="135"/>
      <c r="B278" s="141" t="str">
        <f t="shared" si="20"/>
        <v>1.7</v>
      </c>
      <c r="C278" s="137" t="str">
        <f t="shared" si="20"/>
        <v>m</v>
      </c>
      <c r="D278" s="137">
        <f t="shared" si="21"/>
        <v>0</v>
      </c>
      <c r="E278" s="137"/>
      <c r="F278" s="142" t="s">
        <v>41</v>
      </c>
      <c r="G278" s="143" t="s">
        <v>6</v>
      </c>
      <c r="H278" s="156"/>
      <c r="I278" s="154" t="s">
        <v>42</v>
      </c>
    </row>
    <row r="279" spans="1:12" s="140" customFormat="1" hidden="1">
      <c r="A279" s="135"/>
      <c r="B279" s="141" t="str">
        <f t="shared" si="20"/>
        <v>1.8</v>
      </c>
      <c r="C279" s="137" t="str">
        <f t="shared" si="20"/>
        <v>m</v>
      </c>
      <c r="D279" s="137">
        <f t="shared" si="21"/>
        <v>0</v>
      </c>
      <c r="E279" s="137"/>
      <c r="F279" s="142" t="s">
        <v>43</v>
      </c>
      <c r="G279" s="143" t="s">
        <v>6</v>
      </c>
      <c r="H279" s="156"/>
      <c r="I279" s="154" t="s">
        <v>44</v>
      </c>
    </row>
    <row r="280" spans="1:12" s="140" customFormat="1" hidden="1">
      <c r="A280" s="135"/>
      <c r="B280" s="141" t="str">
        <f t="shared" si="20"/>
        <v>1.10</v>
      </c>
      <c r="C280" s="137" t="str">
        <f t="shared" si="20"/>
        <v>m</v>
      </c>
      <c r="D280" s="137">
        <f t="shared" si="21"/>
        <v>0</v>
      </c>
      <c r="E280" s="137"/>
      <c r="F280" s="142" t="s">
        <v>45</v>
      </c>
      <c r="G280" s="143" t="s">
        <v>6</v>
      </c>
      <c r="H280" s="156"/>
      <c r="I280" s="154">
        <v>0.12</v>
      </c>
    </row>
    <row r="281" spans="1:12" s="140" customFormat="1" hidden="1">
      <c r="A281" s="135"/>
      <c r="B281" s="141" t="str">
        <f t="shared" si="20"/>
        <v>1.11</v>
      </c>
      <c r="C281" s="137" t="str">
        <f t="shared" si="20"/>
        <v>m</v>
      </c>
      <c r="D281" s="137">
        <f t="shared" si="21"/>
        <v>0</v>
      </c>
      <c r="E281" s="137"/>
      <c r="F281" s="142" t="s">
        <v>46</v>
      </c>
      <c r="G281" s="143" t="s">
        <v>6</v>
      </c>
      <c r="H281" s="156"/>
      <c r="I281" s="154" t="s">
        <v>47</v>
      </c>
    </row>
    <row r="282" spans="1:12" s="140" customFormat="1" hidden="1">
      <c r="A282" s="135"/>
      <c r="B282" s="141" t="str">
        <f t="shared" si="20"/>
        <v>1.12</v>
      </c>
      <c r="C282" s="137" t="s">
        <v>4</v>
      </c>
      <c r="D282" s="137">
        <f t="shared" si="21"/>
        <v>0</v>
      </c>
      <c r="E282" s="137"/>
      <c r="F282" s="142" t="s">
        <v>48</v>
      </c>
      <c r="G282" s="146" t="s">
        <v>4</v>
      </c>
      <c r="H282" s="156"/>
      <c r="I282" s="154" t="s">
        <v>49</v>
      </c>
    </row>
    <row r="283" spans="1:12" s="140" customFormat="1" hidden="1">
      <c r="A283" s="135"/>
      <c r="B283" s="141" t="str">
        <f t="shared" si="20"/>
        <v>1.13.1</v>
      </c>
      <c r="C283" s="137" t="str">
        <f t="shared" si="20"/>
        <v>m2</v>
      </c>
      <c r="D283" s="137">
        <f t="shared" si="21"/>
        <v>0</v>
      </c>
      <c r="E283" s="137"/>
      <c r="F283" s="142" t="s">
        <v>50</v>
      </c>
      <c r="G283" s="146" t="s">
        <v>4</v>
      </c>
      <c r="H283" s="156"/>
      <c r="I283" s="154" t="s">
        <v>51</v>
      </c>
    </row>
    <row r="284" spans="1:12" s="140" customFormat="1" hidden="1">
      <c r="A284" s="135"/>
      <c r="B284" s="141" t="str">
        <f t="shared" si="20"/>
        <v>1.13.3</v>
      </c>
      <c r="C284" s="137" t="str">
        <f t="shared" si="20"/>
        <v>m2</v>
      </c>
      <c r="D284" s="137">
        <f t="shared" si="21"/>
        <v>0</v>
      </c>
      <c r="E284" s="137"/>
      <c r="F284" s="145" t="s">
        <v>52</v>
      </c>
      <c r="G284" s="146" t="s">
        <v>4</v>
      </c>
      <c r="H284" s="156"/>
      <c r="I284" s="154" t="s">
        <v>53</v>
      </c>
    </row>
    <row r="285" spans="1:12" s="140" customFormat="1" hidden="1">
      <c r="A285" s="135"/>
      <c r="B285" s="141" t="str">
        <f t="shared" si="20"/>
        <v>1.14</v>
      </c>
      <c r="C285" s="137" t="str">
        <f t="shared" si="20"/>
        <v>m2</v>
      </c>
      <c r="D285" s="137">
        <f t="shared" si="21"/>
        <v>0</v>
      </c>
      <c r="E285" s="137"/>
      <c r="F285" s="145" t="s">
        <v>54</v>
      </c>
      <c r="G285" s="146" t="s">
        <v>4</v>
      </c>
      <c r="H285" s="156"/>
      <c r="I285" s="154" t="s">
        <v>55</v>
      </c>
    </row>
    <row r="286" spans="1:12" s="140" customFormat="1">
      <c r="A286" s="135"/>
      <c r="B286" s="141" t="str">
        <f t="shared" si="20"/>
        <v>1.15.1</v>
      </c>
      <c r="C286" s="137" t="str">
        <f t="shared" si="20"/>
        <v>m2</v>
      </c>
      <c r="D286" s="137">
        <f t="shared" si="21"/>
        <v>8</v>
      </c>
      <c r="E286" s="137"/>
      <c r="F286" s="145" t="s">
        <v>56</v>
      </c>
      <c r="G286" s="146" t="s">
        <v>4</v>
      </c>
      <c r="H286" s="156">
        <v>8</v>
      </c>
      <c r="I286" s="154" t="s">
        <v>57</v>
      </c>
    </row>
    <row r="287" spans="1:12" s="140" customFormat="1" hidden="1">
      <c r="A287" s="135"/>
      <c r="B287" s="141" t="str">
        <f t="shared" si="20"/>
        <v>1.16</v>
      </c>
      <c r="C287" s="137" t="str">
        <f t="shared" si="20"/>
        <v>m2</v>
      </c>
      <c r="D287" s="137">
        <f t="shared" si="21"/>
        <v>0</v>
      </c>
      <c r="E287" s="137"/>
      <c r="F287" s="145" t="s">
        <v>58</v>
      </c>
      <c r="G287" s="146" t="s">
        <v>4</v>
      </c>
      <c r="H287" s="156"/>
      <c r="I287" s="154" t="s">
        <v>59</v>
      </c>
      <c r="K287" s="147">
        <f>H283+H286+H287+H288+H289+H292</f>
        <v>8</v>
      </c>
      <c r="L287" s="148" t="s">
        <v>4</v>
      </c>
    </row>
    <row r="288" spans="1:12" s="140" customFormat="1" hidden="1">
      <c r="A288" s="135"/>
      <c r="B288" s="141" t="str">
        <f t="shared" si="20"/>
        <v>1.17</v>
      </c>
      <c r="C288" s="137" t="str">
        <f t="shared" si="20"/>
        <v>m2</v>
      </c>
      <c r="D288" s="137">
        <f t="shared" si="21"/>
        <v>0</v>
      </c>
      <c r="E288" s="137"/>
      <c r="F288" s="145" t="s">
        <v>60</v>
      </c>
      <c r="G288" s="146" t="s">
        <v>4</v>
      </c>
      <c r="H288" s="156"/>
      <c r="I288" s="154" t="s">
        <v>61</v>
      </c>
    </row>
    <row r="289" spans="1:9" s="140" customFormat="1" ht="13.8" hidden="1">
      <c r="A289" s="135"/>
      <c r="B289" s="141" t="str">
        <f t="shared" ref="B289:C292" si="22">F289</f>
        <v>1.21</v>
      </c>
      <c r="C289" s="137" t="str">
        <f t="shared" si="22"/>
        <v>m2</v>
      </c>
      <c r="D289" s="137">
        <f t="shared" si="21"/>
        <v>0</v>
      </c>
      <c r="E289" s="144"/>
      <c r="F289" s="145" t="s">
        <v>62</v>
      </c>
      <c r="G289" s="146" t="s">
        <v>4</v>
      </c>
      <c r="H289" s="157"/>
      <c r="I289" s="155" t="s">
        <v>187</v>
      </c>
    </row>
    <row r="290" spans="1:9" s="140" customFormat="1" hidden="1">
      <c r="A290" s="135"/>
      <c r="B290" s="141" t="str">
        <f t="shared" si="22"/>
        <v>1.23</v>
      </c>
      <c r="C290" s="137" t="str">
        <f t="shared" si="22"/>
        <v>m2</v>
      </c>
      <c r="D290" s="137">
        <f t="shared" si="21"/>
        <v>0</v>
      </c>
      <c r="E290" s="137"/>
      <c r="F290" s="145" t="s">
        <v>63</v>
      </c>
      <c r="G290" s="146" t="s">
        <v>4</v>
      </c>
      <c r="H290" s="157"/>
      <c r="I290" s="154" t="s">
        <v>64</v>
      </c>
    </row>
    <row r="291" spans="1:9" s="140" customFormat="1">
      <c r="A291" s="135"/>
      <c r="B291" s="141" t="str">
        <f t="shared" si="22"/>
        <v>1.24</v>
      </c>
      <c r="C291" s="137" t="str">
        <f t="shared" si="22"/>
        <v>m2</v>
      </c>
      <c r="D291" s="137">
        <f t="shared" si="21"/>
        <v>1</v>
      </c>
      <c r="E291" s="137"/>
      <c r="F291" s="145" t="s">
        <v>65</v>
      </c>
      <c r="G291" s="146" t="s">
        <v>4</v>
      </c>
      <c r="H291" s="157">
        <v>1</v>
      </c>
      <c r="I291" s="154" t="s">
        <v>66</v>
      </c>
    </row>
    <row r="292" spans="1:9" s="140" customFormat="1" hidden="1">
      <c r="A292" s="135"/>
      <c r="B292" s="141" t="str">
        <f t="shared" si="22"/>
        <v>1.25</v>
      </c>
      <c r="C292" s="137" t="str">
        <f t="shared" si="22"/>
        <v>m2</v>
      </c>
      <c r="D292" s="137">
        <f t="shared" si="21"/>
        <v>0</v>
      </c>
      <c r="E292" s="144"/>
      <c r="F292" s="145" t="s">
        <v>67</v>
      </c>
      <c r="G292" s="146" t="s">
        <v>4</v>
      </c>
      <c r="H292" s="157"/>
      <c r="I292" s="154" t="s">
        <v>68</v>
      </c>
    </row>
    <row r="293" spans="1:9" s="140" customFormat="1" hidden="1">
      <c r="A293" s="135"/>
      <c r="B293" s="141" t="s">
        <v>188</v>
      </c>
      <c r="C293" s="137" t="s">
        <v>6</v>
      </c>
      <c r="D293" s="137">
        <f t="shared" si="21"/>
        <v>0</v>
      </c>
      <c r="E293" s="144"/>
      <c r="F293" s="145">
        <v>1.27</v>
      </c>
      <c r="G293" s="143" t="s">
        <v>6</v>
      </c>
      <c r="H293" s="157"/>
      <c r="I293" s="154" t="s">
        <v>70</v>
      </c>
    </row>
  </sheetData>
  <mergeCells count="2">
    <mergeCell ref="A2:E2"/>
    <mergeCell ref="A1:E1"/>
  </mergeCells>
  <phoneticPr fontId="3" type="noConversion"/>
  <pageMargins left="0.59055118110236227" right="0.15748031496062992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9"/>
  <sheetViews>
    <sheetView tabSelected="1" topLeftCell="A13" workbookViewId="0">
      <selection activeCell="L20" sqref="L20"/>
    </sheetView>
  </sheetViews>
  <sheetFormatPr defaultRowHeight="13.2"/>
  <cols>
    <col min="2" max="2" width="31.44140625" customWidth="1"/>
    <col min="3" max="3" width="29.44140625" customWidth="1"/>
    <col min="4" max="4" width="14.21875" customWidth="1"/>
    <col min="5" max="5" width="25.77734375" style="185" customWidth="1"/>
    <col min="6" max="6" width="9.109375" bestFit="1" customWidth="1"/>
    <col min="7" max="7" width="10.5546875" customWidth="1"/>
    <col min="8" max="8" width="9.109375" bestFit="1" customWidth="1"/>
    <col min="9" max="9" width="10.109375" bestFit="1" customWidth="1"/>
    <col min="11" max="11" width="12" customWidth="1"/>
  </cols>
  <sheetData>
    <row r="1" spans="1:9" ht="22.8" customHeight="1">
      <c r="A1" s="202" t="s">
        <v>223</v>
      </c>
      <c r="B1" s="202"/>
      <c r="C1" s="202"/>
      <c r="D1" s="202"/>
      <c r="E1" s="202"/>
      <c r="F1" s="202"/>
      <c r="G1" s="202"/>
      <c r="H1" s="202"/>
      <c r="I1" s="202"/>
    </row>
    <row r="2" spans="1:9" ht="15">
      <c r="A2" s="183"/>
    </row>
    <row r="3" spans="1:9" ht="21" customHeight="1">
      <c r="A3" s="208" t="s">
        <v>237</v>
      </c>
      <c r="B3" s="208"/>
      <c r="C3" s="208"/>
      <c r="D3" s="208"/>
      <c r="E3" s="208"/>
      <c r="F3" s="208"/>
      <c r="G3" s="208"/>
      <c r="H3" s="208"/>
      <c r="I3" s="208"/>
    </row>
    <row r="4" spans="1:9" ht="22.8" customHeight="1" thickBot="1">
      <c r="A4" s="208" t="s">
        <v>201</v>
      </c>
      <c r="B4" s="208"/>
      <c r="C4" s="208"/>
      <c r="D4" s="208"/>
      <c r="E4" s="208"/>
      <c r="F4" s="208"/>
      <c r="G4" s="208"/>
      <c r="H4" s="208"/>
      <c r="I4" s="208"/>
    </row>
    <row r="5" spans="1:9" ht="61.2" customHeight="1">
      <c r="A5" s="209" t="s">
        <v>202</v>
      </c>
      <c r="B5" s="211" t="s">
        <v>203</v>
      </c>
      <c r="C5" s="211" t="s">
        <v>204</v>
      </c>
      <c r="D5" s="211" t="s">
        <v>205</v>
      </c>
      <c r="E5" s="213" t="s">
        <v>206</v>
      </c>
      <c r="F5" s="215" t="s">
        <v>224</v>
      </c>
      <c r="G5" s="215"/>
      <c r="H5" s="215"/>
      <c r="I5" s="215"/>
    </row>
    <row r="6" spans="1:9">
      <c r="A6" s="210"/>
      <c r="B6" s="212"/>
      <c r="C6" s="212"/>
      <c r="D6" s="212"/>
      <c r="E6" s="214"/>
      <c r="F6" s="198" t="s">
        <v>235</v>
      </c>
      <c r="G6" s="198" t="s">
        <v>228</v>
      </c>
      <c r="H6" s="198" t="s">
        <v>229</v>
      </c>
      <c r="I6" s="198" t="s">
        <v>230</v>
      </c>
    </row>
    <row r="7" spans="1:9" ht="79.2" customHeight="1">
      <c r="A7" s="205">
        <v>1</v>
      </c>
      <c r="B7" s="187" t="s">
        <v>207</v>
      </c>
      <c r="C7" s="206" t="s">
        <v>209</v>
      </c>
      <c r="D7" s="206" t="s">
        <v>210</v>
      </c>
      <c r="E7" s="216">
        <v>535798.24</v>
      </c>
      <c r="F7" s="217">
        <v>20000</v>
      </c>
      <c r="G7" s="217">
        <v>45000</v>
      </c>
      <c r="H7" s="217">
        <v>45000</v>
      </c>
      <c r="I7" s="217">
        <v>72030.509999999995</v>
      </c>
    </row>
    <row r="8" spans="1:9" ht="15">
      <c r="A8" s="205"/>
      <c r="B8" s="187" t="s">
        <v>208</v>
      </c>
      <c r="C8" s="206"/>
      <c r="D8" s="206"/>
      <c r="E8" s="216"/>
      <c r="F8" s="218"/>
      <c r="G8" s="218"/>
      <c r="H8" s="218"/>
      <c r="I8" s="218"/>
    </row>
    <row r="9" spans="1:9" ht="77.400000000000006" customHeight="1">
      <c r="A9" s="205">
        <v>2</v>
      </c>
      <c r="B9" s="187" t="s">
        <v>211</v>
      </c>
      <c r="C9" s="206" t="s">
        <v>209</v>
      </c>
      <c r="D9" s="206" t="s">
        <v>210</v>
      </c>
      <c r="E9" s="216">
        <v>175499.5</v>
      </c>
      <c r="F9" s="204"/>
      <c r="G9" s="204"/>
      <c r="H9" s="204"/>
      <c r="I9" s="204"/>
    </row>
    <row r="10" spans="1:9" ht="34.200000000000003" customHeight="1">
      <c r="A10" s="205"/>
      <c r="B10" s="187" t="s">
        <v>208</v>
      </c>
      <c r="C10" s="206"/>
      <c r="D10" s="206"/>
      <c r="E10" s="216"/>
      <c r="F10" s="204"/>
      <c r="G10" s="204"/>
      <c r="H10" s="204"/>
      <c r="I10" s="204"/>
    </row>
    <row r="11" spans="1:9" ht="78.599999999999994" customHeight="1">
      <c r="A11" s="205">
        <v>3</v>
      </c>
      <c r="B11" s="187" t="s">
        <v>212</v>
      </c>
      <c r="C11" s="206" t="s">
        <v>209</v>
      </c>
      <c r="D11" s="206" t="s">
        <v>210</v>
      </c>
      <c r="E11" s="207">
        <v>178548.99</v>
      </c>
      <c r="F11" s="203">
        <v>50000</v>
      </c>
      <c r="G11" s="203">
        <v>50000</v>
      </c>
      <c r="H11" s="203">
        <v>48548</v>
      </c>
      <c r="I11" s="203"/>
    </row>
    <row r="12" spans="1:9" ht="34.200000000000003" customHeight="1">
      <c r="A12" s="205"/>
      <c r="B12" s="187" t="s">
        <v>213</v>
      </c>
      <c r="C12" s="206"/>
      <c r="D12" s="206"/>
      <c r="E12" s="207"/>
      <c r="F12" s="203"/>
      <c r="G12" s="203"/>
      <c r="H12" s="203"/>
      <c r="I12" s="203"/>
    </row>
    <row r="13" spans="1:9" ht="80.400000000000006" customHeight="1">
      <c r="A13" s="205">
        <v>4</v>
      </c>
      <c r="B13" s="187" t="s">
        <v>214</v>
      </c>
      <c r="C13" s="206" t="s">
        <v>209</v>
      </c>
      <c r="D13" s="206" t="s">
        <v>210</v>
      </c>
      <c r="E13" s="207">
        <v>87916.94</v>
      </c>
      <c r="F13" s="217"/>
      <c r="G13" s="217"/>
      <c r="H13" s="217"/>
      <c r="I13" s="204"/>
    </row>
    <row r="14" spans="1:9" ht="18.600000000000001" customHeight="1">
      <c r="A14" s="205"/>
      <c r="B14" s="187" t="s">
        <v>215</v>
      </c>
      <c r="C14" s="206"/>
      <c r="D14" s="206"/>
      <c r="E14" s="207"/>
      <c r="F14" s="218"/>
      <c r="G14" s="218"/>
      <c r="H14" s="218"/>
      <c r="I14" s="204"/>
    </row>
    <row r="15" spans="1:9" ht="93" customHeight="1">
      <c r="A15" s="195">
        <v>5</v>
      </c>
      <c r="B15" s="187" t="s">
        <v>216</v>
      </c>
      <c r="C15" s="189" t="s">
        <v>217</v>
      </c>
      <c r="D15" s="189" t="s">
        <v>210</v>
      </c>
      <c r="E15" s="190">
        <v>5000</v>
      </c>
      <c r="F15" s="188"/>
      <c r="G15" s="188"/>
      <c r="H15" s="188"/>
      <c r="I15" s="188"/>
    </row>
    <row r="16" spans="1:9" ht="186" customHeight="1">
      <c r="A16" s="195">
        <v>6</v>
      </c>
      <c r="B16" s="187" t="s">
        <v>218</v>
      </c>
      <c r="C16" s="189" t="s">
        <v>219</v>
      </c>
      <c r="D16" s="189" t="s">
        <v>210</v>
      </c>
      <c r="E16" s="190">
        <v>1500</v>
      </c>
      <c r="F16" s="188"/>
      <c r="G16" s="188"/>
      <c r="H16" s="188"/>
      <c r="I16" s="188"/>
    </row>
    <row r="17" spans="1:9" ht="15">
      <c r="A17" s="195"/>
      <c r="B17" s="187"/>
      <c r="C17" s="189"/>
      <c r="D17" s="189"/>
      <c r="E17" s="190"/>
      <c r="F17" s="199">
        <v>70000</v>
      </c>
      <c r="G17" s="199">
        <v>95000</v>
      </c>
      <c r="H17" s="199">
        <v>93548</v>
      </c>
      <c r="I17" s="199">
        <v>72030.509999999995</v>
      </c>
    </row>
    <row r="18" spans="1:9" ht="15">
      <c r="A18" s="195"/>
      <c r="B18" s="220" t="s">
        <v>220</v>
      </c>
      <c r="C18" s="220"/>
      <c r="D18" s="187"/>
      <c r="E18" s="192">
        <f>SUM(E7:E16)</f>
        <v>984263.66999999993</v>
      </c>
      <c r="F18" s="224">
        <f>SUM(F7:I16)</f>
        <v>330578.51</v>
      </c>
      <c r="G18" s="225"/>
      <c r="H18" s="225"/>
      <c r="I18" s="225"/>
    </row>
    <row r="19" spans="1:9" ht="15">
      <c r="A19" s="195"/>
      <c r="B19" s="220" t="s">
        <v>221</v>
      </c>
      <c r="C19" s="220"/>
      <c r="D19" s="187"/>
      <c r="E19" s="192">
        <f>ROUND(E18*0.21,2)</f>
        <v>206695.37</v>
      </c>
      <c r="F19" s="226">
        <f t="shared" ref="F19" si="0">ROUND(F18*0.21,2)</f>
        <v>69421.490000000005</v>
      </c>
      <c r="G19" s="226"/>
      <c r="H19" s="226"/>
      <c r="I19" s="226"/>
    </row>
    <row r="20" spans="1:9" ht="15.6" thickBot="1">
      <c r="A20" s="196"/>
      <c r="B20" s="221" t="s">
        <v>222</v>
      </c>
      <c r="C20" s="221"/>
      <c r="D20" s="191"/>
      <c r="E20" s="193">
        <f>E18+E19</f>
        <v>1190959.04</v>
      </c>
      <c r="F20" s="228">
        <f t="shared" ref="F20" si="1">F18+F19</f>
        <v>400000</v>
      </c>
      <c r="G20" s="228"/>
      <c r="H20" s="228"/>
      <c r="I20" s="228"/>
    </row>
    <row r="21" spans="1:9" ht="22.2" customHeight="1">
      <c r="A21" s="223"/>
      <c r="B21" s="223"/>
      <c r="C21" s="223"/>
      <c r="D21" s="223"/>
      <c r="E21" s="223"/>
    </row>
    <row r="22" spans="1:9" ht="22.2" customHeight="1">
      <c r="A22" s="222" t="s">
        <v>236</v>
      </c>
      <c r="B22" s="222"/>
      <c r="C22" s="222"/>
      <c r="D22" s="222"/>
      <c r="E22" s="222"/>
      <c r="F22" s="222"/>
      <c r="G22" s="222"/>
      <c r="H22" s="222"/>
      <c r="I22" s="222"/>
    </row>
    <row r="23" spans="1:9" ht="19.8" customHeight="1">
      <c r="A23" s="223" t="s">
        <v>225</v>
      </c>
      <c r="B23" s="223"/>
      <c r="C23" s="223"/>
      <c r="D23" s="223"/>
      <c r="E23" s="223"/>
    </row>
    <row r="24" spans="1:9" ht="20.399999999999999" customHeight="1">
      <c r="A24" s="223" t="s">
        <v>226</v>
      </c>
      <c r="B24" s="223"/>
      <c r="C24" s="223"/>
      <c r="D24" s="223"/>
      <c r="E24" s="223"/>
    </row>
    <row r="25" spans="1:9" ht="17.399999999999999" customHeight="1">
      <c r="A25" s="223" t="s">
        <v>227</v>
      </c>
      <c r="B25" s="223"/>
      <c r="C25" s="223"/>
      <c r="D25" s="223"/>
      <c r="E25" s="223"/>
    </row>
    <row r="26" spans="1:9" ht="25.8" customHeight="1">
      <c r="A26" s="186"/>
      <c r="B26" s="194"/>
      <c r="C26" s="194"/>
      <c r="D26" s="194"/>
      <c r="E26" s="186"/>
    </row>
    <row r="27" spans="1:9" ht="25.8" customHeight="1">
      <c r="A27" s="227" t="s">
        <v>233</v>
      </c>
      <c r="B27" s="227"/>
      <c r="C27" s="227"/>
      <c r="D27" s="194"/>
      <c r="E27" s="219" t="s">
        <v>231</v>
      </c>
      <c r="F27" s="219"/>
      <c r="G27" s="219"/>
      <c r="H27" s="219"/>
      <c r="I27" s="219"/>
    </row>
    <row r="28" spans="1:9" ht="15">
      <c r="A28" s="208" t="s">
        <v>234</v>
      </c>
      <c r="B28" s="208"/>
      <c r="C28" s="208"/>
      <c r="D28" s="197"/>
      <c r="E28" s="219" t="s">
        <v>232</v>
      </c>
      <c r="F28" s="219"/>
      <c r="G28" s="219"/>
      <c r="H28" s="219"/>
      <c r="I28" s="219"/>
    </row>
    <row r="29" spans="1:9" ht="15.6">
      <c r="A29" s="184"/>
    </row>
  </sheetData>
  <mergeCells count="56">
    <mergeCell ref="F19:I19"/>
    <mergeCell ref="E28:I28"/>
    <mergeCell ref="A27:C27"/>
    <mergeCell ref="A28:C28"/>
    <mergeCell ref="F13:F14"/>
    <mergeCell ref="G13:G14"/>
    <mergeCell ref="H13:H14"/>
    <mergeCell ref="F20:I20"/>
    <mergeCell ref="I13:I14"/>
    <mergeCell ref="A21:E21"/>
    <mergeCell ref="A13:A14"/>
    <mergeCell ref="A4:I4"/>
    <mergeCell ref="G11:G12"/>
    <mergeCell ref="H11:H12"/>
    <mergeCell ref="I11:I12"/>
    <mergeCell ref="E27:I27"/>
    <mergeCell ref="B18:C18"/>
    <mergeCell ref="B19:C19"/>
    <mergeCell ref="B20:C20"/>
    <mergeCell ref="A22:I22"/>
    <mergeCell ref="C13:C14"/>
    <mergeCell ref="D13:D14"/>
    <mergeCell ref="E13:E14"/>
    <mergeCell ref="A25:E25"/>
    <mergeCell ref="A23:E23"/>
    <mergeCell ref="A24:E24"/>
    <mergeCell ref="F18:I18"/>
    <mergeCell ref="I9:I10"/>
    <mergeCell ref="F7:F8"/>
    <mergeCell ref="G7:G8"/>
    <mergeCell ref="H7:H8"/>
    <mergeCell ref="I7:I8"/>
    <mergeCell ref="E7:E8"/>
    <mergeCell ref="A9:A10"/>
    <mergeCell ref="C9:C10"/>
    <mergeCell ref="D9:D10"/>
    <mergeCell ref="E9:E10"/>
    <mergeCell ref="A7:A8"/>
    <mergeCell ref="C7:C8"/>
    <mergeCell ref="D7:D8"/>
    <mergeCell ref="A1:I1"/>
    <mergeCell ref="F11:F12"/>
    <mergeCell ref="F9:F10"/>
    <mergeCell ref="G9:G10"/>
    <mergeCell ref="H9:H10"/>
    <mergeCell ref="A11:A12"/>
    <mergeCell ref="C11:C12"/>
    <mergeCell ref="D11:D12"/>
    <mergeCell ref="E11:E12"/>
    <mergeCell ref="A3:I3"/>
    <mergeCell ref="A5:A6"/>
    <mergeCell ref="B5:B6"/>
    <mergeCell ref="C5:C6"/>
    <mergeCell ref="D5:D6"/>
    <mergeCell ref="E5:E6"/>
    <mergeCell ref="F5:I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landscape" r:id="rId1"/>
  <rowBreaks count="1" manualBreakCount="1">
    <brk id="1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3</vt:i4>
      </vt:variant>
    </vt:vector>
  </HeadingPairs>
  <TitlesOfParts>
    <vt:vector size="5" baseType="lpstr">
      <vt:lpstr>suvestinis </vt:lpstr>
      <vt:lpstr>DARBU VYKDYMO GRAFIKAS</vt:lpstr>
      <vt:lpstr>'DARBU VYKDYMO GRAFIKAS'!_Hlk126741366</vt:lpstr>
      <vt:lpstr>'DARBU VYKDYMO GRAFIKAS'!Print_Area</vt:lpstr>
      <vt:lpstr>'suvestinis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Eglė Mickevičienė</cp:lastModifiedBy>
  <cp:lastPrinted>2023-06-02T08:44:30Z</cp:lastPrinted>
  <dcterms:created xsi:type="dcterms:W3CDTF">1996-10-14T23:33:28Z</dcterms:created>
  <dcterms:modified xsi:type="dcterms:W3CDTF">2023-06-21T08:47:18Z</dcterms:modified>
</cp:coreProperties>
</file>