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t\Desktop\"/>
    </mc:Choice>
  </mc:AlternateContent>
  <xr:revisionPtr revIDLastSave="0" documentId="8_{C6219F94-FAF0-46CF-B997-C7B0F8F278A3}" xr6:coauthVersionLast="47" xr6:coauthVersionMax="47" xr10:uidLastSave="{00000000-0000-0000-0000-000000000000}"/>
  <bookViews>
    <workbookView xWindow="12345" yWindow="2730" windowWidth="23160" windowHeight="16005" xr2:uid="{EFDACF3F-3E68-4A8A-8C75-6F90B7FC375B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Sheet1!$A:$Q,Sheet1!$13:$13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3" i="1" l="1"/>
  <c r="Q63" i="1" s="1"/>
  <c r="O64" i="1" s="1"/>
  <c r="O62" i="1"/>
  <c r="Q62" i="1" s="1"/>
  <c r="O58" i="1"/>
  <c r="Q58" i="1" s="1"/>
  <c r="Q57" i="1"/>
  <c r="I59" i="1" s="1"/>
  <c r="O57" i="1"/>
  <c r="O53" i="1"/>
  <c r="Q53" i="1" s="1"/>
  <c r="O54" i="1" s="1"/>
  <c r="Q52" i="1"/>
  <c r="I54" i="1" s="1"/>
  <c r="O52" i="1"/>
  <c r="O46" i="1"/>
  <c r="Q46" i="1" s="1"/>
  <c r="O47" i="1" s="1"/>
  <c r="O48" i="1" s="1"/>
  <c r="Q45" i="1"/>
  <c r="K47" i="1" s="1"/>
  <c r="O45" i="1"/>
  <c r="Q44" i="1"/>
  <c r="Q47" i="1" s="1"/>
  <c r="O44" i="1"/>
  <c r="O40" i="1"/>
  <c r="Q40" i="1" s="1"/>
  <c r="O41" i="1" s="1"/>
  <c r="O39" i="1"/>
  <c r="Q39" i="1" s="1"/>
  <c r="K41" i="1" s="1"/>
  <c r="Q38" i="1"/>
  <c r="O38" i="1"/>
  <c r="O34" i="1"/>
  <c r="Q34" i="1" s="1"/>
  <c r="O35" i="1" s="1"/>
  <c r="O33" i="1"/>
  <c r="Q33" i="1" s="1"/>
  <c r="K35" i="1" s="1"/>
  <c r="O32" i="1"/>
  <c r="Q32" i="1" s="1"/>
  <c r="O28" i="1"/>
  <c r="Q28" i="1" s="1"/>
  <c r="Q27" i="1"/>
  <c r="K29" i="1" s="1"/>
  <c r="O27" i="1"/>
  <c r="O26" i="1"/>
  <c r="Q26" i="1" s="1"/>
  <c r="I23" i="1"/>
  <c r="Q22" i="1"/>
  <c r="Q23" i="1" s="1"/>
  <c r="O22" i="1"/>
  <c r="Q21" i="1"/>
  <c r="O21" i="1"/>
  <c r="O17" i="1"/>
  <c r="Q17" i="1" s="1"/>
  <c r="I29" i="1" l="1"/>
  <c r="Q29" i="1"/>
  <c r="I18" i="1"/>
  <c r="Q18" i="1"/>
  <c r="K59" i="1"/>
  <c r="K65" i="1" s="1"/>
  <c r="Q59" i="1"/>
  <c r="K48" i="1"/>
  <c r="Q35" i="1"/>
  <c r="Q48" i="1" s="1"/>
  <c r="I35" i="1"/>
  <c r="Q64" i="1"/>
  <c r="Q65" i="1" s="1"/>
  <c r="I64" i="1"/>
  <c r="I65" i="1" s="1"/>
  <c r="Q41" i="1"/>
  <c r="O65" i="1"/>
  <c r="O66" i="1" s="1"/>
  <c r="I41" i="1"/>
  <c r="Q54" i="1"/>
  <c r="K23" i="1"/>
  <c r="I47" i="1"/>
  <c r="Q66" i="1" l="1"/>
  <c r="I48" i="1"/>
  <c r="I66" i="1" s="1"/>
  <c r="P69" i="1"/>
  <c r="P68" i="1"/>
  <c r="P70" i="1"/>
  <c r="K66" i="1"/>
  <c r="Q69" i="1" l="1"/>
  <c r="Q68" i="1"/>
  <c r="L69" i="1"/>
  <c r="L70" i="1"/>
  <c r="L68" i="1"/>
  <c r="Q70" i="1"/>
  <c r="Q71" i="1" s="1"/>
  <c r="O70" i="1"/>
  <c r="O69" i="1"/>
  <c r="O68" i="1"/>
  <c r="P71" i="1"/>
  <c r="P72" i="1" l="1"/>
  <c r="P73" i="1" s="1"/>
  <c r="P74" i="1" s="1"/>
  <c r="P75" i="1" s="1"/>
  <c r="P76" i="1"/>
  <c r="P77" i="1" s="1"/>
  <c r="P78" i="1" s="1"/>
  <c r="P79" i="1" s="1"/>
  <c r="P80" i="1" s="1"/>
  <c r="P81" i="1" s="1"/>
  <c r="O71" i="1"/>
  <c r="L71" i="1"/>
  <c r="Q72" i="1" l="1"/>
  <c r="Q73" i="1" s="1"/>
  <c r="L72" i="1"/>
  <c r="L73" i="1" s="1"/>
  <c r="Q76" i="1"/>
  <c r="L76" i="1"/>
  <c r="O72" i="1"/>
  <c r="O73" i="1" s="1"/>
  <c r="O74" i="1" s="1"/>
  <c r="O75" i="1" s="1"/>
  <c r="O76" i="1"/>
  <c r="O77" i="1" l="1"/>
  <c r="O78" i="1" s="1"/>
  <c r="O79" i="1" s="1"/>
  <c r="O80" i="1" s="1"/>
  <c r="O81" i="1" s="1"/>
  <c r="Q74" i="1"/>
  <c r="Q75" i="1" s="1"/>
  <c r="L74" i="1"/>
  <c r="L75" i="1" s="1"/>
  <c r="L77" i="1" s="1"/>
  <c r="Q77" i="1"/>
  <c r="Q78" i="1" l="1"/>
  <c r="Q79" i="1" s="1"/>
  <c r="Q80" i="1" s="1"/>
  <c r="Q81" i="1" s="1"/>
  <c r="L11" i="1" s="1"/>
  <c r="L78" i="1"/>
  <c r="L79" i="1" s="1"/>
  <c r="L80" i="1" s="1"/>
  <c r="L81" i="1" s="1"/>
</calcChain>
</file>

<file path=xl/sharedStrings.xml><?xml version="1.0" encoding="utf-8"?>
<sst xmlns="http://schemas.openxmlformats.org/spreadsheetml/2006/main" count="205" uniqueCount="116">
  <si>
    <t>SUDERINTA:___________TŪKST.EUR.</t>
  </si>
  <si>
    <t>TVIRTINU:___________TŪKST.EUR.</t>
  </si>
  <si>
    <t>ATSAKINGAS ATSTOVAS ____________</t>
  </si>
  <si>
    <t>2025 M.              MĖN.    D.</t>
  </si>
  <si>
    <t>SĄMATA</t>
  </si>
  <si>
    <t>Sudaryta pagal 2024.10 kainas</t>
  </si>
  <si>
    <t/>
  </si>
  <si>
    <t>Statinių grupė</t>
  </si>
  <si>
    <t>K001</t>
  </si>
  <si>
    <t>Klaipėdos valstybinė kolegija</t>
  </si>
  <si>
    <t>Statinys</t>
  </si>
  <si>
    <t>O1</t>
  </si>
  <si>
    <t>Jaunystės g. 1, Klaipėda</t>
  </si>
  <si>
    <t>Žiniaraštis</t>
  </si>
  <si>
    <t>S2</t>
  </si>
  <si>
    <t>Fasado remontas 2025.03.24 SU PASTOLIAIS</t>
  </si>
  <si>
    <t xml:space="preserve">                  Suma žiniaraščiui</t>
  </si>
  <si>
    <t>Lapas 1</t>
  </si>
  <si>
    <t>Sąm. eil.</t>
  </si>
  <si>
    <t>Darbo, resursų pavadinimas</t>
  </si>
  <si>
    <t>Mato vienetas</t>
  </si>
  <si>
    <t>Norma</t>
  </si>
  <si>
    <t>Kiekis</t>
  </si>
  <si>
    <t>Kaina EUR</t>
  </si>
  <si>
    <t>Iš viso EUR</t>
  </si>
  <si>
    <t>Statybiniai darbai</t>
  </si>
  <si>
    <t>1</t>
  </si>
  <si>
    <t>R11-136</t>
  </si>
  <si>
    <t>m2</t>
  </si>
  <si>
    <t>Sienų sauso tinko nuardymas dirbant iš autobokštelio</t>
  </si>
  <si>
    <t>10200</t>
  </si>
  <si>
    <t>Darbo jėga su vidutine kategorija 2.00</t>
  </si>
  <si>
    <t>žm.val.</t>
  </si>
  <si>
    <t>Darbo užm.</t>
  </si>
  <si>
    <t>Medžiagos</t>
  </si>
  <si>
    <t>Mechanizmai</t>
  </si>
  <si>
    <t>Iš viso</t>
  </si>
  <si>
    <t>2</t>
  </si>
  <si>
    <t>R62P-2107-1</t>
  </si>
  <si>
    <t>100m2</t>
  </si>
  <si>
    <t>Sienų paviršiaus valymas vandeniu, naudojant aukšto slėgio plovimo įrenginį paviršiaus valymas    K8=1.09</t>
  </si>
  <si>
    <t>10400</t>
  </si>
  <si>
    <t>Darbo jėga su vidutine kategorija 4.00</t>
  </si>
  <si>
    <t>570885</t>
  </si>
  <si>
    <t>Vanduo</t>
  </si>
  <si>
    <t>m3</t>
  </si>
  <si>
    <t>3</t>
  </si>
  <si>
    <t>R11-2</t>
  </si>
  <si>
    <t>Fasadų lygaus paprasto tinko remontas, dirbant ant pastolių (žemės), kai remontuojamų vietų plotas iki 5 m2    K8=1.15,  K9=1.15</t>
  </si>
  <si>
    <t>10322</t>
  </si>
  <si>
    <t>Darbo jėga su vidutine kategorija 3.22</t>
  </si>
  <si>
    <t>573081</t>
  </si>
  <si>
    <t>Cementas</t>
  </si>
  <si>
    <t>t</t>
  </si>
  <si>
    <t>600019</t>
  </si>
  <si>
    <t>Kalkinis skiedinys</t>
  </si>
  <si>
    <t>4</t>
  </si>
  <si>
    <t>N15P-0203-1</t>
  </si>
  <si>
    <t>Sienų vidinių paviršių pagrindo gruntavimas sukibimą gerinančiais gruntais teptuku</t>
  </si>
  <si>
    <t>10350</t>
  </si>
  <si>
    <t>Darbo jėga su vidutine kategorija 3.50</t>
  </si>
  <si>
    <t>231004</t>
  </si>
  <si>
    <t>Sukibimą gerinantis gruntas</t>
  </si>
  <si>
    <t>l</t>
  </si>
  <si>
    <t>489244</t>
  </si>
  <si>
    <t>Smulkūs mechanizmai su el. varikliu</t>
  </si>
  <si>
    <t>maš.val</t>
  </si>
  <si>
    <t>5</t>
  </si>
  <si>
    <t>N15P-1005</t>
  </si>
  <si>
    <t>Pastatų išorinių paviršių, gruntavimas prieš dekoratyvinę apdailą    K9=1.15</t>
  </si>
  <si>
    <t>230435</t>
  </si>
  <si>
    <t>Gruntas (gruntuotė)</t>
  </si>
  <si>
    <t>kg</t>
  </si>
  <si>
    <t>6</t>
  </si>
  <si>
    <t>R62P-2414-2</t>
  </si>
  <si>
    <t>Sienų tinkavimas dekoratyviniais tinko skiediniais sluoksnis mm 2, kai sienos be angų    K9=1.15</t>
  </si>
  <si>
    <t>10450</t>
  </si>
  <si>
    <t>Darbo jėga su vidutine kategorija 4.50</t>
  </si>
  <si>
    <t>572160</t>
  </si>
  <si>
    <t>Dekoratyvinis tinko skiedinys</t>
  </si>
  <si>
    <t>Skyriuje</t>
  </si>
  <si>
    <t>Kiti darbai</t>
  </si>
  <si>
    <t>7</t>
  </si>
  <si>
    <t>A7-1</t>
  </si>
  <si>
    <t>kompl.</t>
  </si>
  <si>
    <t>Reklaminio stendo laikilių demontavimas</t>
  </si>
  <si>
    <t>10475</t>
  </si>
  <si>
    <t>Darbo jėga su vidutine kategorija 4.75</t>
  </si>
  <si>
    <t>48380</t>
  </si>
  <si>
    <t>Mažosios mechanizacijos priemonės su elektros varikliais</t>
  </si>
  <si>
    <t>8</t>
  </si>
  <si>
    <t>F60-10-2</t>
  </si>
  <si>
    <t>Fasadinių pastolių įrengimas ir išardymas, kai pastolių aukštis iki 15m ir plotis 1,09m (100m2 vertikalios projekcijos)</t>
  </si>
  <si>
    <t>966-11</t>
  </si>
  <si>
    <t>"Altrad-Mostostal" fasadiniai pastoliai b=1.09m, tiltelis 3.07m</t>
  </si>
  <si>
    <t>9</t>
  </si>
  <si>
    <t>R23-62</t>
  </si>
  <si>
    <t>Statybinių šiukšlių išvežimas 10 km atstumu automobiliais-savivarčiais, pakraunant rankiniu būdu</t>
  </si>
  <si>
    <t>10160</t>
  </si>
  <si>
    <t>Darbo jėga su vidutine kategorija 1.60</t>
  </si>
  <si>
    <t>450001</t>
  </si>
  <si>
    <t>Krovininė automašina, keliamoji galia 5 t</t>
  </si>
  <si>
    <t>Viso žiniaraštyje</t>
  </si>
  <si>
    <t>Papildomų medžiagų vertė 3,00%</t>
  </si>
  <si>
    <t>Papildomų mechanizmų vertė 3,00%</t>
  </si>
  <si>
    <t>Kiti darbo užmokesčio priskaitymai 8,00%</t>
  </si>
  <si>
    <t>Soc. Draudimas 1,79%</t>
  </si>
  <si>
    <t>Statybvietės išlaidos 9,00%</t>
  </si>
  <si>
    <t>Iš viso (tiesioginės išlaidos)</t>
  </si>
  <si>
    <t>Pridėtinės išlaidos 20,90%</t>
  </si>
  <si>
    <t>Pelnas 5,00%</t>
  </si>
  <si>
    <t>Iš viso (su netiesioginėmis išlaidomis)</t>
  </si>
  <si>
    <t>PVM 21,00%</t>
  </si>
  <si>
    <t>Sudarė:</t>
  </si>
  <si>
    <t>/Pavardė/</t>
  </si>
  <si>
    <t>Įkainių detalizacijos žiniaraštis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</si>
</sst>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[=0]#;0.0#"/>
    <numFmt numFmtId="166" formatCode="[=0]#;0.0####"/>
    <numFmt numFmtId="168" formatCode="[=0]#;0.00"/>
  </numFmts>
  <fonts count="25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7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3">
    <xf numFmtId="0" fontId="0" fillId="0" borderId="0" xfId="0"/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18" fillId="0" borderId="0" xfId="0" applyFont="1" applyAlignment="1"/>
    <xf numFmtId="0" fontId="21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24" fillId="0" borderId="0" xfId="0" applyFont="1" applyAlignment="1">
      <alignment horizontal="righ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14" fontId="22" fillId="0" borderId="0" xfId="0" applyNumberFormat="1" applyFont="1" applyAlignment="1">
      <alignment horizontal="left"/>
    </xf>
    <xf numFmtId="14" fontId="24" fillId="0" borderId="0" xfId="0" applyNumberFormat="1" applyFont="1" applyAlignment="1">
      <alignment horizontal="left"/>
    </xf>
    <xf numFmtId="168" fontId="23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166" fontId="18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65" fontId="18" fillId="0" borderId="0" xfId="0" applyNumberFormat="1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0" fontId="19" fillId="0" borderId="16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165" fontId="19" fillId="0" borderId="16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/>
    </xf>
    <xf numFmtId="0" fontId="19" fillId="0" borderId="18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165" fontId="19" fillId="0" borderId="18" xfId="0" applyNumberFormat="1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19" xfId="0" applyFont="1" applyBorder="1" applyAlignment="1">
      <alignment vertical="center"/>
    </xf>
    <xf numFmtId="165" fontId="19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165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vertical="top" wrapText="1"/>
    </xf>
    <xf numFmtId="0" fontId="22" fillId="0" borderId="0" xfId="0" applyFont="1" applyAlignment="1">
      <alignment horizontal="left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3A6A4-0088-42B4-9339-215F5EC8D5FF}">
  <dimension ref="B1:Q84"/>
  <sheetViews>
    <sheetView tabSelected="1" workbookViewId="0">
      <selection activeCell="A6" sqref="A6:XFD6"/>
    </sheetView>
  </sheetViews>
  <sheetFormatPr defaultRowHeight="14.25" customHeight="1" x14ac:dyDescent="0.2"/>
  <cols>
    <col min="1" max="1" width="2" style="1" customWidth="1"/>
    <col min="2" max="2" width="3.140625" style="1" customWidth="1"/>
    <col min="3" max="3" width="0.140625" style="2" customWidth="1"/>
    <col min="4" max="4" width="2" style="2" customWidth="1"/>
    <col min="5" max="5" width="8.5703125" style="2" customWidth="1"/>
    <col min="6" max="6" width="7.5703125" style="2" customWidth="1"/>
    <col min="7" max="8" width="0.140625" style="2" customWidth="1"/>
    <col min="9" max="9" width="10.5703125" style="2" customWidth="1"/>
    <col min="10" max="10" width="7.7109375" style="1" customWidth="1"/>
    <col min="11" max="11" width="8.85546875" style="1" customWidth="1"/>
    <col min="12" max="12" width="8.85546875" style="3" customWidth="1"/>
    <col min="13" max="13" width="0.140625" style="3" customWidth="1"/>
    <col min="14" max="14" width="0.140625" style="2" customWidth="1"/>
    <col min="15" max="16" width="10.28515625" style="3" customWidth="1"/>
    <col min="17" max="17" width="11.42578125" style="3" customWidth="1"/>
    <col min="18" max="16384" width="9.140625" style="1"/>
  </cols>
  <sheetData>
    <row r="1" spans="2:17" ht="14.25" customHeight="1" x14ac:dyDescent="0.2">
      <c r="C1" s="4" t="s">
        <v>0</v>
      </c>
      <c r="M1" s="4" t="s">
        <v>1</v>
      </c>
    </row>
    <row r="2" spans="2:17" ht="14.25" customHeight="1" x14ac:dyDescent="0.2">
      <c r="C2" s="4" t="s">
        <v>2</v>
      </c>
      <c r="M2" s="4" t="s">
        <v>2</v>
      </c>
    </row>
    <row r="3" spans="2:17" ht="14.25" customHeight="1" x14ac:dyDescent="0.2">
      <c r="C3" s="4" t="s">
        <v>3</v>
      </c>
      <c r="M3" s="4" t="s">
        <v>3</v>
      </c>
    </row>
    <row r="5" spans="2:17" ht="15" customHeight="1" x14ac:dyDescent="0.25">
      <c r="G5" s="5" t="s">
        <v>115</v>
      </c>
      <c r="H5" s="5"/>
      <c r="I5" s="5"/>
      <c r="J5" s="5"/>
      <c r="K5" s="5"/>
      <c r="L5" s="5"/>
      <c r="M5" s="5"/>
      <c r="N5" s="5"/>
      <c r="O5" s="5"/>
    </row>
    <row r="6" spans="2:17" s="6" customFormat="1" x14ac:dyDescent="0.25">
      <c r="C6" s="7" t="s">
        <v>4</v>
      </c>
      <c r="H6" s="8" t="s">
        <v>5</v>
      </c>
      <c r="I6" s="8"/>
      <c r="J6" s="8"/>
      <c r="K6" s="8"/>
      <c r="L6" s="8"/>
      <c r="M6" s="8"/>
      <c r="N6" s="8"/>
      <c r="O6" s="8"/>
      <c r="P6" s="9" t="s">
        <v>6</v>
      </c>
      <c r="Q6" s="9"/>
    </row>
    <row r="7" spans="2:17" s="6" customFormat="1" ht="28.5" customHeight="1" x14ac:dyDescent="0.25">
      <c r="C7" s="10" t="s">
        <v>7</v>
      </c>
      <c r="D7" s="10"/>
      <c r="E7" s="10"/>
      <c r="F7" s="11" t="s">
        <v>8</v>
      </c>
      <c r="G7" s="11"/>
      <c r="H7" s="10" t="s">
        <v>9</v>
      </c>
      <c r="I7" s="10"/>
      <c r="J7" s="10"/>
      <c r="K7" s="10"/>
      <c r="L7" s="10"/>
      <c r="M7" s="10"/>
      <c r="N7" s="10"/>
      <c r="O7" s="10"/>
      <c r="P7" s="10"/>
      <c r="Q7" s="10"/>
    </row>
    <row r="8" spans="2:17" s="6" customFormat="1" x14ac:dyDescent="0.25">
      <c r="C8" s="10" t="s">
        <v>10</v>
      </c>
      <c r="D8" s="10"/>
      <c r="E8" s="10"/>
      <c r="F8" s="11" t="s">
        <v>11</v>
      </c>
      <c r="G8" s="11"/>
      <c r="H8" s="10" t="s">
        <v>12</v>
      </c>
      <c r="I8" s="10"/>
      <c r="J8" s="10"/>
      <c r="K8" s="10"/>
      <c r="L8" s="10"/>
      <c r="M8" s="10"/>
      <c r="N8" s="10"/>
      <c r="O8" s="10"/>
      <c r="P8" s="10"/>
      <c r="Q8" s="10"/>
    </row>
    <row r="9" spans="2:17" s="6" customFormat="1" x14ac:dyDescent="0.25">
      <c r="C9" s="10" t="s">
        <v>13</v>
      </c>
      <c r="D9" s="10"/>
      <c r="E9" s="10"/>
      <c r="F9" s="11" t="s">
        <v>14</v>
      </c>
      <c r="G9" s="11"/>
      <c r="H9" s="10" t="s">
        <v>15</v>
      </c>
      <c r="I9" s="10"/>
      <c r="J9" s="10"/>
      <c r="K9" s="10"/>
      <c r="L9" s="10"/>
      <c r="M9" s="10"/>
      <c r="N9" s="10"/>
      <c r="O9" s="10"/>
      <c r="P9" s="10"/>
      <c r="Q9" s="10"/>
    </row>
    <row r="10" spans="2:17" ht="5.0999999999999996" customHeight="1" x14ac:dyDescent="0.2"/>
    <row r="11" spans="2:17" ht="14.25" customHeight="1" x14ac:dyDescent="0.2">
      <c r="B11" s="12">
        <v>45740</v>
      </c>
      <c r="C11" s="12"/>
      <c r="D11" s="12"/>
      <c r="E11" s="12"/>
      <c r="H11" s="13" t="s">
        <v>16</v>
      </c>
      <c r="L11" s="14">
        <f>IF(ISNUMBER(Q81),Q81,N81)</f>
        <v>12545.58</v>
      </c>
      <c r="M11" s="14"/>
      <c r="N11" s="14"/>
      <c r="O11" s="14"/>
      <c r="Q11" s="15" t="s">
        <v>17</v>
      </c>
    </row>
    <row r="12" spans="2:17" ht="5.0999999999999996" customHeight="1" thickBot="1" x14ac:dyDescent="0.25"/>
    <row r="13" spans="2:17" s="16" customFormat="1" ht="23.25" customHeight="1" thickBot="1" x14ac:dyDescent="0.3">
      <c r="B13" s="17" t="s">
        <v>18</v>
      </c>
      <c r="C13" s="19"/>
      <c r="D13" s="18"/>
      <c r="E13" s="19" t="s">
        <v>19</v>
      </c>
      <c r="F13" s="19"/>
      <c r="G13" s="19"/>
      <c r="H13" s="19"/>
      <c r="I13" s="19"/>
      <c r="J13" s="18"/>
      <c r="K13" s="20" t="s">
        <v>20</v>
      </c>
      <c r="L13" s="21" t="s">
        <v>21</v>
      </c>
      <c r="M13" s="21"/>
      <c r="N13" s="21"/>
      <c r="O13" s="21" t="s">
        <v>22</v>
      </c>
      <c r="P13" s="22" t="s">
        <v>23</v>
      </c>
      <c r="Q13" s="23" t="s">
        <v>24</v>
      </c>
    </row>
    <row r="14" spans="2:17" s="16" customFormat="1" ht="15" customHeight="1" x14ac:dyDescent="0.25">
      <c r="D14" s="24" t="s">
        <v>25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spans="2:17" s="16" customFormat="1" ht="15" customHeight="1" x14ac:dyDescent="0.25">
      <c r="B15" s="25" t="s">
        <v>26</v>
      </c>
      <c r="D15" s="26" t="s">
        <v>27</v>
      </c>
      <c r="E15" s="26"/>
      <c r="F15" s="26"/>
      <c r="G15" s="26"/>
      <c r="H15" s="26"/>
      <c r="I15" s="26"/>
      <c r="J15" s="26"/>
      <c r="K15" s="27" t="s">
        <v>28</v>
      </c>
      <c r="O15" s="28">
        <v>67.2</v>
      </c>
    </row>
    <row r="16" spans="2:17" s="16" customFormat="1" ht="15" customHeight="1" x14ac:dyDescent="0.25">
      <c r="E16" s="29" t="s">
        <v>29</v>
      </c>
      <c r="F16" s="29"/>
      <c r="G16" s="29"/>
      <c r="H16" s="29"/>
      <c r="I16" s="29"/>
      <c r="J16" s="29"/>
      <c r="K16" s="29"/>
    </row>
    <row r="17" spans="2:17" s="16" customFormat="1" ht="14.25" customHeight="1" x14ac:dyDescent="0.25">
      <c r="E17" s="30" t="s">
        <v>30</v>
      </c>
      <c r="F17" s="29" t="s">
        <v>31</v>
      </c>
      <c r="G17" s="29"/>
      <c r="H17" s="29"/>
      <c r="I17" s="29"/>
      <c r="J17" s="29"/>
      <c r="K17" s="31" t="s">
        <v>32</v>
      </c>
      <c r="L17" s="28">
        <v>0.13</v>
      </c>
      <c r="M17" s="28"/>
      <c r="N17" s="28"/>
      <c r="O17" s="28">
        <f>O15*L17</f>
        <v>8.7360000000000007</v>
      </c>
      <c r="P17" s="32">
        <v>28.296461919999999</v>
      </c>
      <c r="Q17" s="32">
        <f>P17*O17</f>
        <v>247.19789133312</v>
      </c>
    </row>
    <row r="18" spans="2:17" s="16" customFormat="1" ht="14.25" customHeight="1" x14ac:dyDescent="0.25">
      <c r="B18" s="33" t="s">
        <v>27</v>
      </c>
      <c r="C18" s="33"/>
      <c r="D18" s="33"/>
      <c r="E18" s="33"/>
      <c r="F18" s="35" t="s">
        <v>33</v>
      </c>
      <c r="G18" s="35"/>
      <c r="H18" s="35"/>
      <c r="I18" s="36">
        <f>ROUND(Q17, 2)</f>
        <v>247.2</v>
      </c>
      <c r="J18" s="34" t="s">
        <v>34</v>
      </c>
      <c r="K18" s="36">
        <v>0</v>
      </c>
      <c r="L18" s="35" t="s">
        <v>35</v>
      </c>
      <c r="M18" s="35"/>
      <c r="N18" s="35"/>
      <c r="O18" s="36">
        <v>0</v>
      </c>
      <c r="P18" s="34" t="s">
        <v>36</v>
      </c>
      <c r="Q18" s="36">
        <f>ROUND(Q17, 2)</f>
        <v>247.2</v>
      </c>
    </row>
    <row r="19" spans="2:17" s="16" customFormat="1" ht="15" customHeight="1" x14ac:dyDescent="0.25">
      <c r="B19" s="25" t="s">
        <v>37</v>
      </c>
      <c r="D19" s="26" t="s">
        <v>38</v>
      </c>
      <c r="E19" s="26"/>
      <c r="F19" s="26"/>
      <c r="G19" s="26"/>
      <c r="H19" s="26"/>
      <c r="I19" s="26"/>
      <c r="J19" s="26"/>
      <c r="K19" s="37" t="s">
        <v>39</v>
      </c>
      <c r="O19" s="28">
        <v>1.92</v>
      </c>
    </row>
    <row r="20" spans="2:17" s="16" customFormat="1" ht="30" customHeight="1" x14ac:dyDescent="0.25">
      <c r="E20" s="38" t="s">
        <v>40</v>
      </c>
      <c r="F20" s="38"/>
      <c r="G20" s="38"/>
      <c r="H20" s="38"/>
      <c r="I20" s="38"/>
      <c r="J20" s="38"/>
      <c r="K20" s="38"/>
    </row>
    <row r="21" spans="2:17" s="16" customFormat="1" ht="14.25" customHeight="1" x14ac:dyDescent="0.25">
      <c r="E21" s="30" t="s">
        <v>41</v>
      </c>
      <c r="F21" s="29" t="s">
        <v>42</v>
      </c>
      <c r="G21" s="29"/>
      <c r="H21" s="29"/>
      <c r="I21" s="29"/>
      <c r="J21" s="29"/>
      <c r="K21" s="31" t="s">
        <v>32</v>
      </c>
      <c r="L21" s="28">
        <v>27</v>
      </c>
      <c r="M21" s="28"/>
      <c r="N21" s="28"/>
      <c r="O21" s="28">
        <f>O19*L21</f>
        <v>51.839999999999996</v>
      </c>
      <c r="P21" s="32">
        <v>5.99715664</v>
      </c>
      <c r="Q21" s="32">
        <f>P21*O21</f>
        <v>310.89260021759998</v>
      </c>
    </row>
    <row r="22" spans="2:17" s="16" customFormat="1" ht="14.25" customHeight="1" x14ac:dyDescent="0.25">
      <c r="E22" s="30" t="s">
        <v>43</v>
      </c>
      <c r="F22" s="29" t="s">
        <v>44</v>
      </c>
      <c r="G22" s="29"/>
      <c r="H22" s="29"/>
      <c r="I22" s="29"/>
      <c r="J22" s="29"/>
      <c r="K22" s="31" t="s">
        <v>45</v>
      </c>
      <c r="L22" s="28">
        <v>3</v>
      </c>
      <c r="M22" s="28"/>
      <c r="N22" s="28"/>
      <c r="O22" s="28">
        <f>O19*L22</f>
        <v>5.76</v>
      </c>
      <c r="P22" s="32">
        <v>0.81753025000000001</v>
      </c>
      <c r="Q22" s="32">
        <f>P22*O22</f>
        <v>4.7089742399999999</v>
      </c>
    </row>
    <row r="23" spans="2:17" s="16" customFormat="1" ht="14.25" customHeight="1" x14ac:dyDescent="0.25">
      <c r="B23" s="33" t="s">
        <v>38</v>
      </c>
      <c r="C23" s="33"/>
      <c r="D23" s="33"/>
      <c r="E23" s="33"/>
      <c r="F23" s="35" t="s">
        <v>33</v>
      </c>
      <c r="G23" s="35"/>
      <c r="H23" s="35"/>
      <c r="I23" s="36">
        <f>ROUND(Q21, 2)</f>
        <v>310.89</v>
      </c>
      <c r="J23" s="34" t="s">
        <v>34</v>
      </c>
      <c r="K23" s="36">
        <f>ROUND(Q22, 2)</f>
        <v>4.71</v>
      </c>
      <c r="L23" s="35" t="s">
        <v>35</v>
      </c>
      <c r="M23" s="35"/>
      <c r="N23" s="35"/>
      <c r="O23" s="36">
        <v>0</v>
      </c>
      <c r="P23" s="34" t="s">
        <v>36</v>
      </c>
      <c r="Q23" s="36">
        <f>ROUND(Q21+Q22, 2)</f>
        <v>315.60000000000002</v>
      </c>
    </row>
    <row r="24" spans="2:17" s="16" customFormat="1" ht="15" customHeight="1" x14ac:dyDescent="0.25">
      <c r="B24" s="25" t="s">
        <v>46</v>
      </c>
      <c r="D24" s="26" t="s">
        <v>47</v>
      </c>
      <c r="E24" s="26"/>
      <c r="F24" s="26"/>
      <c r="G24" s="26"/>
      <c r="H24" s="26"/>
      <c r="I24" s="26"/>
      <c r="J24" s="26"/>
      <c r="K24" s="37" t="s">
        <v>28</v>
      </c>
      <c r="O24" s="28">
        <v>67.2</v>
      </c>
    </row>
    <row r="25" spans="2:17" s="16" customFormat="1" ht="45" customHeight="1" x14ac:dyDescent="0.25">
      <c r="E25" s="38" t="s">
        <v>48</v>
      </c>
      <c r="F25" s="38"/>
      <c r="G25" s="38"/>
      <c r="H25" s="38"/>
      <c r="I25" s="38"/>
      <c r="J25" s="38"/>
      <c r="K25" s="38"/>
    </row>
    <row r="26" spans="2:17" s="16" customFormat="1" ht="14.25" customHeight="1" x14ac:dyDescent="0.25">
      <c r="E26" s="30" t="s">
        <v>49</v>
      </c>
      <c r="F26" s="29" t="s">
        <v>50</v>
      </c>
      <c r="G26" s="29"/>
      <c r="H26" s="29"/>
      <c r="I26" s="29"/>
      <c r="J26" s="29"/>
      <c r="K26" s="31" t="s">
        <v>32</v>
      </c>
      <c r="L26" s="28">
        <v>1.4</v>
      </c>
      <c r="M26" s="28"/>
      <c r="N26" s="28"/>
      <c r="O26" s="28">
        <f>O24*L26</f>
        <v>94.08</v>
      </c>
      <c r="P26" s="32">
        <v>14.5506014</v>
      </c>
      <c r="Q26" s="32">
        <f>P26*O26</f>
        <v>1368.9205797119998</v>
      </c>
    </row>
    <row r="27" spans="2:17" s="16" customFormat="1" ht="14.25" customHeight="1" x14ac:dyDescent="0.25">
      <c r="E27" s="30" t="s">
        <v>51</v>
      </c>
      <c r="F27" s="29" t="s">
        <v>52</v>
      </c>
      <c r="G27" s="29"/>
      <c r="H27" s="29"/>
      <c r="I27" s="29"/>
      <c r="J27" s="29"/>
      <c r="K27" s="31" t="s">
        <v>53</v>
      </c>
      <c r="L27" s="28">
        <v>3.5000000000000001E-3</v>
      </c>
      <c r="M27" s="28"/>
      <c r="N27" s="28"/>
      <c r="O27" s="28">
        <f>O24*L27</f>
        <v>0.23520000000000002</v>
      </c>
      <c r="P27" s="32">
        <v>180.14986857</v>
      </c>
      <c r="Q27" s="32">
        <f>P27*O27</f>
        <v>42.371249087664005</v>
      </c>
    </row>
    <row r="28" spans="2:17" s="16" customFormat="1" ht="14.25" customHeight="1" x14ac:dyDescent="0.25">
      <c r="E28" s="30" t="s">
        <v>54</v>
      </c>
      <c r="F28" s="29" t="s">
        <v>55</v>
      </c>
      <c r="G28" s="29"/>
      <c r="H28" s="29"/>
      <c r="I28" s="29"/>
      <c r="J28" s="29"/>
      <c r="K28" s="31" t="s">
        <v>45</v>
      </c>
      <c r="L28" s="28">
        <v>2.1999999999999999E-2</v>
      </c>
      <c r="M28" s="28"/>
      <c r="N28" s="28"/>
      <c r="O28" s="28">
        <f>O24*L28</f>
        <v>1.4783999999999999</v>
      </c>
      <c r="P28" s="32">
        <v>78.986896819999998</v>
      </c>
      <c r="Q28" s="32">
        <f>P28*O28</f>
        <v>116.774228258688</v>
      </c>
    </row>
    <row r="29" spans="2:17" s="16" customFormat="1" ht="14.25" customHeight="1" x14ac:dyDescent="0.25">
      <c r="B29" s="33" t="s">
        <v>47</v>
      </c>
      <c r="C29" s="33"/>
      <c r="D29" s="33"/>
      <c r="E29" s="33"/>
      <c r="F29" s="35" t="s">
        <v>33</v>
      </c>
      <c r="G29" s="35"/>
      <c r="H29" s="35"/>
      <c r="I29" s="36">
        <f>ROUND(Q26, 2)</f>
        <v>1368.92</v>
      </c>
      <c r="J29" s="34" t="s">
        <v>34</v>
      </c>
      <c r="K29" s="36">
        <f>ROUND(Q27+Q28, 2)</f>
        <v>159.15</v>
      </c>
      <c r="L29" s="35" t="s">
        <v>35</v>
      </c>
      <c r="M29" s="35"/>
      <c r="N29" s="35"/>
      <c r="O29" s="36">
        <v>0</v>
      </c>
      <c r="P29" s="34" t="s">
        <v>36</v>
      </c>
      <c r="Q29" s="36">
        <f>ROUND(Q26+Q27+Q28, 2)</f>
        <v>1528.07</v>
      </c>
    </row>
    <row r="30" spans="2:17" s="16" customFormat="1" ht="15" customHeight="1" x14ac:dyDescent="0.25">
      <c r="B30" s="25" t="s">
        <v>56</v>
      </c>
      <c r="D30" s="26" t="s">
        <v>57</v>
      </c>
      <c r="E30" s="26"/>
      <c r="F30" s="26"/>
      <c r="G30" s="26"/>
      <c r="H30" s="26"/>
      <c r="I30" s="26"/>
      <c r="J30" s="26"/>
      <c r="K30" s="37" t="s">
        <v>39</v>
      </c>
      <c r="O30" s="28">
        <v>0.67200000000000004</v>
      </c>
    </row>
    <row r="31" spans="2:17" s="16" customFormat="1" ht="30" customHeight="1" x14ac:dyDescent="0.25">
      <c r="E31" s="38" t="s">
        <v>58</v>
      </c>
      <c r="F31" s="38"/>
      <c r="G31" s="38"/>
      <c r="H31" s="38"/>
      <c r="I31" s="38"/>
      <c r="J31" s="38"/>
      <c r="K31" s="38"/>
    </row>
    <row r="32" spans="2:17" s="16" customFormat="1" ht="14.25" customHeight="1" x14ac:dyDescent="0.25">
      <c r="E32" s="30" t="s">
        <v>59</v>
      </c>
      <c r="F32" s="29" t="s">
        <v>60</v>
      </c>
      <c r="G32" s="29"/>
      <c r="H32" s="29"/>
      <c r="I32" s="29"/>
      <c r="J32" s="29"/>
      <c r="K32" s="31" t="s">
        <v>32</v>
      </c>
      <c r="L32" s="28">
        <v>7.6</v>
      </c>
      <c r="M32" s="28"/>
      <c r="N32" s="28"/>
      <c r="O32" s="28">
        <f>O30*L32</f>
        <v>5.1071999999999997</v>
      </c>
      <c r="P32" s="32">
        <v>12.57</v>
      </c>
      <c r="Q32" s="32">
        <f>P32*O32</f>
        <v>64.197503999999995</v>
      </c>
    </row>
    <row r="33" spans="2:17" s="16" customFormat="1" ht="14.25" customHeight="1" x14ac:dyDescent="0.25">
      <c r="E33" s="30" t="s">
        <v>61</v>
      </c>
      <c r="F33" s="29" t="s">
        <v>62</v>
      </c>
      <c r="G33" s="29"/>
      <c r="H33" s="29"/>
      <c r="I33" s="29"/>
      <c r="J33" s="29"/>
      <c r="K33" s="31" t="s">
        <v>63</v>
      </c>
      <c r="L33" s="28">
        <v>8.3000000000000007</v>
      </c>
      <c r="M33" s="28"/>
      <c r="N33" s="28"/>
      <c r="O33" s="28">
        <f>O30*L33</f>
        <v>5.5776000000000012</v>
      </c>
      <c r="P33" s="32">
        <v>2.84</v>
      </c>
      <c r="Q33" s="32">
        <f>P33*O33</f>
        <v>15.840384000000002</v>
      </c>
    </row>
    <row r="34" spans="2:17" s="16" customFormat="1" ht="14.25" customHeight="1" x14ac:dyDescent="0.25">
      <c r="E34" s="30" t="s">
        <v>64</v>
      </c>
      <c r="F34" s="29" t="s">
        <v>65</v>
      </c>
      <c r="G34" s="29"/>
      <c r="H34" s="29"/>
      <c r="I34" s="29"/>
      <c r="J34" s="29"/>
      <c r="K34" s="31" t="s">
        <v>66</v>
      </c>
      <c r="L34" s="28">
        <v>0.05</v>
      </c>
      <c r="M34" s="28"/>
      <c r="N34" s="28"/>
      <c r="O34" s="28">
        <f>O30*L34</f>
        <v>3.3600000000000005E-2</v>
      </c>
      <c r="P34" s="32">
        <v>0.57999999999999996</v>
      </c>
      <c r="Q34" s="32">
        <f>P34*O34</f>
        <v>1.9488000000000002E-2</v>
      </c>
    </row>
    <row r="35" spans="2:17" s="16" customFormat="1" ht="14.25" customHeight="1" x14ac:dyDescent="0.25">
      <c r="B35" s="33" t="s">
        <v>57</v>
      </c>
      <c r="C35" s="33"/>
      <c r="D35" s="33"/>
      <c r="E35" s="33"/>
      <c r="F35" s="35" t="s">
        <v>33</v>
      </c>
      <c r="G35" s="35"/>
      <c r="H35" s="35"/>
      <c r="I35" s="36">
        <f>ROUND(Q32, 2)</f>
        <v>64.2</v>
      </c>
      <c r="J35" s="34" t="s">
        <v>34</v>
      </c>
      <c r="K35" s="36">
        <f>ROUND(Q33, 2)</f>
        <v>15.84</v>
      </c>
      <c r="L35" s="35" t="s">
        <v>35</v>
      </c>
      <c r="M35" s="35"/>
      <c r="N35" s="35"/>
      <c r="O35" s="36">
        <f>ROUND(Q34, 2)</f>
        <v>0.02</v>
      </c>
      <c r="P35" s="34" t="s">
        <v>36</v>
      </c>
      <c r="Q35" s="36">
        <f>ROUND(Q32+Q33+Q34, 2)</f>
        <v>80.06</v>
      </c>
    </row>
    <row r="36" spans="2:17" s="16" customFormat="1" ht="15" customHeight="1" x14ac:dyDescent="0.25">
      <c r="B36" s="25" t="s">
        <v>67</v>
      </c>
      <c r="D36" s="26" t="s">
        <v>68</v>
      </c>
      <c r="E36" s="26"/>
      <c r="F36" s="26"/>
      <c r="G36" s="26"/>
      <c r="H36" s="26"/>
      <c r="I36" s="26"/>
      <c r="J36" s="26"/>
      <c r="K36" s="37" t="s">
        <v>39</v>
      </c>
      <c r="O36" s="28">
        <v>1.92</v>
      </c>
    </row>
    <row r="37" spans="2:17" s="16" customFormat="1" ht="30" customHeight="1" x14ac:dyDescent="0.25">
      <c r="E37" s="38" t="s">
        <v>69</v>
      </c>
      <c r="F37" s="38"/>
      <c r="G37" s="38"/>
      <c r="H37" s="38"/>
      <c r="I37" s="38"/>
      <c r="J37" s="38"/>
      <c r="K37" s="38"/>
    </row>
    <row r="38" spans="2:17" s="16" customFormat="1" ht="14.25" customHeight="1" x14ac:dyDescent="0.25">
      <c r="E38" s="30" t="s">
        <v>59</v>
      </c>
      <c r="F38" s="29" t="s">
        <v>60</v>
      </c>
      <c r="G38" s="29"/>
      <c r="H38" s="29"/>
      <c r="I38" s="29"/>
      <c r="J38" s="29"/>
      <c r="K38" s="31" t="s">
        <v>32</v>
      </c>
      <c r="L38" s="28">
        <v>4.2</v>
      </c>
      <c r="M38" s="28"/>
      <c r="N38" s="28"/>
      <c r="O38" s="28">
        <f>O36*L38</f>
        <v>8.0640000000000001</v>
      </c>
      <c r="P38" s="32">
        <v>14.455500000000001</v>
      </c>
      <c r="Q38" s="32">
        <f>P38*O38</f>
        <v>116.569152</v>
      </c>
    </row>
    <row r="39" spans="2:17" s="16" customFormat="1" ht="14.25" customHeight="1" x14ac:dyDescent="0.25">
      <c r="E39" s="30" t="s">
        <v>70</v>
      </c>
      <c r="F39" s="29" t="s">
        <v>71</v>
      </c>
      <c r="G39" s="29"/>
      <c r="H39" s="29"/>
      <c r="I39" s="29"/>
      <c r="J39" s="29"/>
      <c r="K39" s="31" t="s">
        <v>72</v>
      </c>
      <c r="L39" s="28">
        <v>25</v>
      </c>
      <c r="M39" s="28"/>
      <c r="N39" s="28"/>
      <c r="O39" s="28">
        <f>O36*L39</f>
        <v>48</v>
      </c>
      <c r="P39" s="32">
        <v>5</v>
      </c>
      <c r="Q39" s="32">
        <f>P39*O39</f>
        <v>240</v>
      </c>
    </row>
    <row r="40" spans="2:17" s="16" customFormat="1" ht="14.25" customHeight="1" x14ac:dyDescent="0.25">
      <c r="E40" s="30" t="s">
        <v>64</v>
      </c>
      <c r="F40" s="29" t="s">
        <v>65</v>
      </c>
      <c r="G40" s="29"/>
      <c r="H40" s="29"/>
      <c r="I40" s="29"/>
      <c r="J40" s="29"/>
      <c r="K40" s="31" t="s">
        <v>66</v>
      </c>
      <c r="L40" s="28">
        <v>0.15</v>
      </c>
      <c r="M40" s="28"/>
      <c r="N40" s="28"/>
      <c r="O40" s="28">
        <f>O36*L40</f>
        <v>0.28799999999999998</v>
      </c>
      <c r="P40" s="32">
        <v>0.57999999999999996</v>
      </c>
      <c r="Q40" s="32">
        <f>P40*O40</f>
        <v>0.16703999999999997</v>
      </c>
    </row>
    <row r="41" spans="2:17" s="16" customFormat="1" ht="14.25" customHeight="1" x14ac:dyDescent="0.25">
      <c r="B41" s="33" t="s">
        <v>68</v>
      </c>
      <c r="C41" s="33"/>
      <c r="D41" s="33"/>
      <c r="E41" s="33"/>
      <c r="F41" s="35" t="s">
        <v>33</v>
      </c>
      <c r="G41" s="35"/>
      <c r="H41" s="35"/>
      <c r="I41" s="36">
        <f>ROUND(Q38, 2)</f>
        <v>116.57</v>
      </c>
      <c r="J41" s="34" t="s">
        <v>34</v>
      </c>
      <c r="K41" s="36">
        <f>ROUND(Q39, 2)</f>
        <v>240</v>
      </c>
      <c r="L41" s="35" t="s">
        <v>35</v>
      </c>
      <c r="M41" s="35"/>
      <c r="N41" s="35"/>
      <c r="O41" s="36">
        <f>ROUND(Q40, 2)</f>
        <v>0.17</v>
      </c>
      <c r="P41" s="34" t="s">
        <v>36</v>
      </c>
      <c r="Q41" s="36">
        <f>ROUND(Q38+Q39+Q40, 2)</f>
        <v>356.74</v>
      </c>
    </row>
    <row r="42" spans="2:17" s="16" customFormat="1" ht="15" customHeight="1" x14ac:dyDescent="0.25">
      <c r="B42" s="25" t="s">
        <v>73</v>
      </c>
      <c r="D42" s="26" t="s">
        <v>74</v>
      </c>
      <c r="E42" s="26"/>
      <c r="F42" s="26"/>
      <c r="G42" s="26"/>
      <c r="H42" s="26"/>
      <c r="I42" s="26"/>
      <c r="J42" s="26"/>
      <c r="K42" s="37" t="s">
        <v>39</v>
      </c>
      <c r="O42" s="28">
        <v>1.92</v>
      </c>
    </row>
    <row r="43" spans="2:17" s="16" customFormat="1" ht="30" customHeight="1" x14ac:dyDescent="0.25">
      <c r="E43" s="38" t="s">
        <v>75</v>
      </c>
      <c r="F43" s="38"/>
      <c r="G43" s="38"/>
      <c r="H43" s="38"/>
      <c r="I43" s="38"/>
      <c r="J43" s="38"/>
      <c r="K43" s="38"/>
    </row>
    <row r="44" spans="2:17" s="16" customFormat="1" ht="14.25" customHeight="1" x14ac:dyDescent="0.25">
      <c r="E44" s="30" t="s">
        <v>76</v>
      </c>
      <c r="F44" s="29" t="s">
        <v>77</v>
      </c>
      <c r="G44" s="29"/>
      <c r="H44" s="29"/>
      <c r="I44" s="29"/>
      <c r="J44" s="29"/>
      <c r="K44" s="31" t="s">
        <v>32</v>
      </c>
      <c r="L44" s="28">
        <v>35</v>
      </c>
      <c r="M44" s="28"/>
      <c r="N44" s="28"/>
      <c r="O44" s="28">
        <f>O42*L44</f>
        <v>67.2</v>
      </c>
      <c r="P44" s="32">
        <v>20.467518070000001</v>
      </c>
      <c r="Q44" s="32">
        <f>P44*O44</f>
        <v>1375.417214304</v>
      </c>
    </row>
    <row r="45" spans="2:17" s="16" customFormat="1" ht="14.25" customHeight="1" x14ac:dyDescent="0.25">
      <c r="E45" s="30" t="s">
        <v>78</v>
      </c>
      <c r="F45" s="29" t="s">
        <v>79</v>
      </c>
      <c r="G45" s="29"/>
      <c r="H45" s="29"/>
      <c r="I45" s="29"/>
      <c r="J45" s="29"/>
      <c r="K45" s="31" t="s">
        <v>53</v>
      </c>
      <c r="L45" s="28">
        <v>0.28000000000000003</v>
      </c>
      <c r="M45" s="28"/>
      <c r="N45" s="28"/>
      <c r="O45" s="28">
        <f>O42*L45</f>
        <v>0.53760000000000008</v>
      </c>
      <c r="P45" s="32">
        <v>2552</v>
      </c>
      <c r="Q45" s="32">
        <f>P45*O45</f>
        <v>1371.9552000000001</v>
      </c>
    </row>
    <row r="46" spans="2:17" s="16" customFormat="1" ht="14.25" customHeight="1" x14ac:dyDescent="0.25">
      <c r="E46" s="30" t="s">
        <v>64</v>
      </c>
      <c r="F46" s="29" t="s">
        <v>65</v>
      </c>
      <c r="G46" s="29"/>
      <c r="H46" s="29"/>
      <c r="I46" s="29"/>
      <c r="J46" s="29"/>
      <c r="K46" s="31" t="s">
        <v>66</v>
      </c>
      <c r="L46" s="28">
        <v>1.7</v>
      </c>
      <c r="M46" s="28"/>
      <c r="N46" s="28"/>
      <c r="O46" s="28">
        <f>O42*L46</f>
        <v>3.2639999999999998</v>
      </c>
      <c r="P46" s="32">
        <v>0.74802522000000005</v>
      </c>
      <c r="Q46" s="32">
        <f>P46*O46</f>
        <v>2.4415543180800001</v>
      </c>
    </row>
    <row r="47" spans="2:17" s="16" customFormat="1" ht="14.25" customHeight="1" x14ac:dyDescent="0.25">
      <c r="B47" s="33" t="s">
        <v>74</v>
      </c>
      <c r="C47" s="33"/>
      <c r="D47" s="33"/>
      <c r="E47" s="33"/>
      <c r="F47" s="35" t="s">
        <v>33</v>
      </c>
      <c r="G47" s="35"/>
      <c r="H47" s="35"/>
      <c r="I47" s="36">
        <f>ROUND(Q44, 2)</f>
        <v>1375.42</v>
      </c>
      <c r="J47" s="34" t="s">
        <v>34</v>
      </c>
      <c r="K47" s="36">
        <f>ROUND(Q45, 2)</f>
        <v>1371.96</v>
      </c>
      <c r="L47" s="35" t="s">
        <v>35</v>
      </c>
      <c r="M47" s="35"/>
      <c r="N47" s="35"/>
      <c r="O47" s="36">
        <f>ROUND(Q46, 2)</f>
        <v>2.44</v>
      </c>
      <c r="P47" s="34" t="s">
        <v>36</v>
      </c>
      <c r="Q47" s="36">
        <f>ROUND(Q44+Q45+Q46, 2)</f>
        <v>2749.81</v>
      </c>
    </row>
    <row r="48" spans="2:17" s="16" customFormat="1" ht="14.25" customHeight="1" thickBot="1" x14ac:dyDescent="0.3">
      <c r="B48" s="39" t="s">
        <v>80</v>
      </c>
      <c r="C48" s="39"/>
      <c r="D48" s="39"/>
      <c r="E48" s="39"/>
      <c r="F48" s="41" t="s">
        <v>33</v>
      </c>
      <c r="G48" s="41"/>
      <c r="H48" s="41"/>
      <c r="I48" s="42">
        <f>I47+I41+I35+I29+I23+I18</f>
        <v>3483.2</v>
      </c>
      <c r="J48" s="40" t="s">
        <v>34</v>
      </c>
      <c r="K48" s="42">
        <f>K47+K41+K35+K29+K23+K18</f>
        <v>1791.66</v>
      </c>
      <c r="L48" s="41" t="s">
        <v>35</v>
      </c>
      <c r="M48" s="41"/>
      <c r="N48" s="41"/>
      <c r="O48" s="42">
        <f>O47+O41+O35+O29+O23+O18</f>
        <v>2.63</v>
      </c>
      <c r="P48" s="40" t="s">
        <v>36</v>
      </c>
      <c r="Q48" s="42">
        <f>Q47+Q41+Q35+Q29+Q23+Q18</f>
        <v>5277.4800000000005</v>
      </c>
    </row>
    <row r="49" spans="2:17" s="16" customFormat="1" ht="15" customHeight="1" x14ac:dyDescent="0.25">
      <c r="D49" s="43" t="s">
        <v>81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</row>
    <row r="50" spans="2:17" s="16" customFormat="1" ht="15" customHeight="1" x14ac:dyDescent="0.25">
      <c r="B50" s="25" t="s">
        <v>82</v>
      </c>
      <c r="D50" s="26" t="s">
        <v>83</v>
      </c>
      <c r="E50" s="26"/>
      <c r="F50" s="26"/>
      <c r="G50" s="26"/>
      <c r="H50" s="26"/>
      <c r="I50" s="26"/>
      <c r="J50" s="26"/>
      <c r="K50" s="27" t="s">
        <v>84</v>
      </c>
      <c r="O50" s="28">
        <v>1</v>
      </c>
    </row>
    <row r="51" spans="2:17" s="16" customFormat="1" ht="15" customHeight="1" x14ac:dyDescent="0.25">
      <c r="E51" s="29" t="s">
        <v>85</v>
      </c>
      <c r="F51" s="29"/>
      <c r="G51" s="29"/>
      <c r="H51" s="29"/>
      <c r="I51" s="29"/>
      <c r="J51" s="29"/>
      <c r="K51" s="29"/>
    </row>
    <row r="52" spans="2:17" s="16" customFormat="1" ht="14.25" customHeight="1" x14ac:dyDescent="0.25">
      <c r="E52" s="30" t="s">
        <v>86</v>
      </c>
      <c r="F52" s="29" t="s">
        <v>87</v>
      </c>
      <c r="G52" s="29"/>
      <c r="H52" s="29"/>
      <c r="I52" s="29"/>
      <c r="J52" s="29"/>
      <c r="K52" s="31" t="s">
        <v>32</v>
      </c>
      <c r="L52" s="28">
        <v>39</v>
      </c>
      <c r="M52" s="28"/>
      <c r="N52" s="28"/>
      <c r="O52" s="28">
        <f>O50*L52</f>
        <v>39</v>
      </c>
      <c r="P52" s="32">
        <v>3.1313022300000002</v>
      </c>
      <c r="Q52" s="32">
        <f>P52*O52</f>
        <v>122.12078697000001</v>
      </c>
    </row>
    <row r="53" spans="2:17" s="16" customFormat="1" ht="28.5" customHeight="1" x14ac:dyDescent="0.25">
      <c r="E53" s="30" t="s">
        <v>88</v>
      </c>
      <c r="F53" s="38" t="s">
        <v>89</v>
      </c>
      <c r="G53" s="38"/>
      <c r="H53" s="38"/>
      <c r="I53" s="38"/>
      <c r="J53" s="38"/>
      <c r="K53" s="31" t="s">
        <v>66</v>
      </c>
      <c r="L53" s="28">
        <v>2.73</v>
      </c>
      <c r="M53" s="28"/>
      <c r="N53" s="28"/>
      <c r="O53" s="28">
        <f>O50*L53</f>
        <v>2.73</v>
      </c>
      <c r="P53" s="32">
        <v>0.74797184000000005</v>
      </c>
      <c r="Q53" s="32">
        <f>P53*O53</f>
        <v>2.0419631232</v>
      </c>
    </row>
    <row r="54" spans="2:17" s="16" customFormat="1" ht="14.25" customHeight="1" x14ac:dyDescent="0.25">
      <c r="B54" s="33" t="s">
        <v>83</v>
      </c>
      <c r="C54" s="33"/>
      <c r="D54" s="33"/>
      <c r="E54" s="33"/>
      <c r="F54" s="35" t="s">
        <v>33</v>
      </c>
      <c r="G54" s="35"/>
      <c r="H54" s="35"/>
      <c r="I54" s="36">
        <f>ROUND(Q52, 2)</f>
        <v>122.12</v>
      </c>
      <c r="J54" s="34" t="s">
        <v>34</v>
      </c>
      <c r="K54" s="36">
        <v>0</v>
      </c>
      <c r="L54" s="35" t="s">
        <v>35</v>
      </c>
      <c r="M54" s="35"/>
      <c r="N54" s="35"/>
      <c r="O54" s="36">
        <f>ROUND(Q53, 2)</f>
        <v>2.04</v>
      </c>
      <c r="P54" s="34" t="s">
        <v>36</v>
      </c>
      <c r="Q54" s="36">
        <f>ROUND(Q52+Q53, 2)</f>
        <v>124.16</v>
      </c>
    </row>
    <row r="55" spans="2:17" s="16" customFormat="1" ht="15" customHeight="1" x14ac:dyDescent="0.25">
      <c r="B55" s="25" t="s">
        <v>90</v>
      </c>
      <c r="D55" s="26" t="s">
        <v>91</v>
      </c>
      <c r="E55" s="26"/>
      <c r="F55" s="26"/>
      <c r="G55" s="26"/>
      <c r="H55" s="26"/>
      <c r="I55" s="26"/>
      <c r="J55" s="26"/>
      <c r="K55" s="37" t="s">
        <v>39</v>
      </c>
      <c r="O55" s="28">
        <v>2.8</v>
      </c>
    </row>
    <row r="56" spans="2:17" s="16" customFormat="1" ht="45" customHeight="1" x14ac:dyDescent="0.25">
      <c r="E56" s="38" t="s">
        <v>92</v>
      </c>
      <c r="F56" s="38"/>
      <c r="G56" s="38"/>
      <c r="H56" s="38"/>
      <c r="I56" s="38"/>
      <c r="J56" s="38"/>
      <c r="K56" s="38"/>
    </row>
    <row r="57" spans="2:17" s="16" customFormat="1" ht="14.25" customHeight="1" x14ac:dyDescent="0.25">
      <c r="E57" s="30" t="s">
        <v>59</v>
      </c>
      <c r="F57" s="29" t="s">
        <v>60</v>
      </c>
      <c r="G57" s="29"/>
      <c r="H57" s="29"/>
      <c r="I57" s="29"/>
      <c r="J57" s="29"/>
      <c r="K57" s="31" t="s">
        <v>32</v>
      </c>
      <c r="L57" s="28">
        <v>15.4</v>
      </c>
      <c r="M57" s="28"/>
      <c r="N57" s="28"/>
      <c r="O57" s="28">
        <f>O55*L57</f>
        <v>43.12</v>
      </c>
      <c r="P57" s="32">
        <v>36.776183019999998</v>
      </c>
      <c r="Q57" s="32">
        <f>P57*O57</f>
        <v>1585.7890118223997</v>
      </c>
    </row>
    <row r="58" spans="2:17" s="16" customFormat="1" ht="28.5" customHeight="1" x14ac:dyDescent="0.25">
      <c r="E58" s="30" t="s">
        <v>93</v>
      </c>
      <c r="F58" s="38" t="s">
        <v>94</v>
      </c>
      <c r="G58" s="38"/>
      <c r="H58" s="38"/>
      <c r="I58" s="38"/>
      <c r="J58" s="38"/>
      <c r="K58" s="31" t="s">
        <v>28</v>
      </c>
      <c r="L58" s="28">
        <v>0.67</v>
      </c>
      <c r="M58" s="28"/>
      <c r="N58" s="28"/>
      <c r="O58" s="28">
        <f>O55*L58</f>
        <v>1.8759999999999999</v>
      </c>
      <c r="P58" s="32">
        <v>130.66223815999999</v>
      </c>
      <c r="Q58" s="32">
        <f>P58*O58</f>
        <v>245.12235878815997</v>
      </c>
    </row>
    <row r="59" spans="2:17" s="16" customFormat="1" ht="14.25" customHeight="1" x14ac:dyDescent="0.25">
      <c r="B59" s="33" t="s">
        <v>91</v>
      </c>
      <c r="C59" s="33"/>
      <c r="D59" s="33"/>
      <c r="E59" s="33"/>
      <c r="F59" s="35" t="s">
        <v>33</v>
      </c>
      <c r="G59" s="35"/>
      <c r="H59" s="35"/>
      <c r="I59" s="36">
        <f>ROUND(Q57, 2)</f>
        <v>1585.79</v>
      </c>
      <c r="J59" s="34" t="s">
        <v>34</v>
      </c>
      <c r="K59" s="36">
        <f>ROUND(Q58, 2)</f>
        <v>245.12</v>
      </c>
      <c r="L59" s="35" t="s">
        <v>35</v>
      </c>
      <c r="M59" s="35"/>
      <c r="N59" s="35"/>
      <c r="O59" s="36">
        <v>0</v>
      </c>
      <c r="P59" s="34" t="s">
        <v>36</v>
      </c>
      <c r="Q59" s="36">
        <f>ROUND(Q57+Q58, 2)</f>
        <v>1830.91</v>
      </c>
    </row>
    <row r="60" spans="2:17" s="16" customFormat="1" ht="15" customHeight="1" x14ac:dyDescent="0.25">
      <c r="B60" s="25" t="s">
        <v>95</v>
      </c>
      <c r="D60" s="26" t="s">
        <v>96</v>
      </c>
      <c r="E60" s="26"/>
      <c r="F60" s="26"/>
      <c r="G60" s="26"/>
      <c r="H60" s="26"/>
      <c r="I60" s="26"/>
      <c r="J60" s="26"/>
      <c r="K60" s="37" t="s">
        <v>84</v>
      </c>
      <c r="O60" s="28">
        <v>1</v>
      </c>
    </row>
    <row r="61" spans="2:17" s="16" customFormat="1" ht="30" customHeight="1" x14ac:dyDescent="0.25">
      <c r="E61" s="38" t="s">
        <v>97</v>
      </c>
      <c r="F61" s="38"/>
      <c r="G61" s="38"/>
      <c r="H61" s="38"/>
      <c r="I61" s="38"/>
      <c r="J61" s="38"/>
      <c r="K61" s="38"/>
    </row>
    <row r="62" spans="2:17" s="16" customFormat="1" ht="14.25" customHeight="1" x14ac:dyDescent="0.25">
      <c r="E62" s="30" t="s">
        <v>98</v>
      </c>
      <c r="F62" s="29" t="s">
        <v>99</v>
      </c>
      <c r="G62" s="29"/>
      <c r="H62" s="29"/>
      <c r="I62" s="29"/>
      <c r="J62" s="29"/>
      <c r="K62" s="31" t="s">
        <v>32</v>
      </c>
      <c r="L62" s="28">
        <v>1.33</v>
      </c>
      <c r="M62" s="28"/>
      <c r="N62" s="28"/>
      <c r="O62" s="28">
        <f>O60*L62</f>
        <v>1.33</v>
      </c>
      <c r="P62" s="32">
        <v>37.20043682</v>
      </c>
      <c r="Q62" s="32">
        <f>P62*O62</f>
        <v>49.476580970600004</v>
      </c>
    </row>
    <row r="63" spans="2:17" s="16" customFormat="1" ht="28.5" customHeight="1" x14ac:dyDescent="0.25">
      <c r="E63" s="30" t="s">
        <v>100</v>
      </c>
      <c r="F63" s="38" t="s">
        <v>101</v>
      </c>
      <c r="G63" s="38"/>
      <c r="H63" s="38"/>
      <c r="I63" s="38"/>
      <c r="J63" s="38"/>
      <c r="K63" s="31" t="s">
        <v>66</v>
      </c>
      <c r="L63" s="28">
        <v>0.72</v>
      </c>
      <c r="M63" s="28"/>
      <c r="N63" s="28"/>
      <c r="O63" s="28">
        <f>O60*L63</f>
        <v>0.72</v>
      </c>
      <c r="P63" s="32">
        <v>148.49430559999999</v>
      </c>
      <c r="Q63" s="32">
        <f>P63*O63</f>
        <v>106.91590003199998</v>
      </c>
    </row>
    <row r="64" spans="2:17" s="16" customFormat="1" ht="14.25" customHeight="1" x14ac:dyDescent="0.25">
      <c r="B64" s="33" t="s">
        <v>96</v>
      </c>
      <c r="C64" s="33"/>
      <c r="D64" s="33"/>
      <c r="E64" s="33"/>
      <c r="F64" s="35" t="s">
        <v>33</v>
      </c>
      <c r="G64" s="35"/>
      <c r="H64" s="35"/>
      <c r="I64" s="36">
        <f>ROUND(Q62, 2)</f>
        <v>49.48</v>
      </c>
      <c r="J64" s="34" t="s">
        <v>34</v>
      </c>
      <c r="K64" s="36">
        <v>0</v>
      </c>
      <c r="L64" s="35" t="s">
        <v>35</v>
      </c>
      <c r="M64" s="35"/>
      <c r="N64" s="35"/>
      <c r="O64" s="36">
        <f>ROUND(Q63, 2)</f>
        <v>106.92</v>
      </c>
      <c r="P64" s="34" t="s">
        <v>36</v>
      </c>
      <c r="Q64" s="36">
        <f>ROUND(Q62+Q63, 2)</f>
        <v>156.38999999999999</v>
      </c>
    </row>
    <row r="65" spans="2:17" s="16" customFormat="1" ht="14.25" customHeight="1" thickBot="1" x14ac:dyDescent="0.3">
      <c r="B65" s="39" t="s">
        <v>80</v>
      </c>
      <c r="C65" s="39"/>
      <c r="D65" s="39"/>
      <c r="E65" s="39"/>
      <c r="F65" s="41" t="s">
        <v>33</v>
      </c>
      <c r="G65" s="41"/>
      <c r="H65" s="41"/>
      <c r="I65" s="42">
        <f>I64+I59+I54</f>
        <v>1757.3899999999999</v>
      </c>
      <c r="J65" s="40" t="s">
        <v>34</v>
      </c>
      <c r="K65" s="42">
        <f>K64+K59+K54</f>
        <v>245.12</v>
      </c>
      <c r="L65" s="41" t="s">
        <v>35</v>
      </c>
      <c r="M65" s="41"/>
      <c r="N65" s="41"/>
      <c r="O65" s="42">
        <f>O64+O59+O54</f>
        <v>108.96000000000001</v>
      </c>
      <c r="P65" s="40" t="s">
        <v>36</v>
      </c>
      <c r="Q65" s="42">
        <f>Q64+Q59+Q54</f>
        <v>2111.46</v>
      </c>
    </row>
    <row r="66" spans="2:17" s="16" customFormat="1" ht="14.25" customHeight="1" x14ac:dyDescent="0.25">
      <c r="B66" s="44" t="s">
        <v>102</v>
      </c>
      <c r="C66" s="44"/>
      <c r="D66" s="44"/>
      <c r="E66" s="44"/>
      <c r="F66" s="46" t="s">
        <v>33</v>
      </c>
      <c r="G66" s="46"/>
      <c r="H66" s="46"/>
      <c r="I66" s="47">
        <f>I65+I48</f>
        <v>5240.59</v>
      </c>
      <c r="J66" s="45" t="s">
        <v>34</v>
      </c>
      <c r="K66" s="47">
        <f>K65+K48</f>
        <v>2036.7800000000002</v>
      </c>
      <c r="L66" s="46" t="s">
        <v>35</v>
      </c>
      <c r="M66" s="46"/>
      <c r="N66" s="46"/>
      <c r="O66" s="47">
        <f>O65+O48</f>
        <v>111.59</v>
      </c>
      <c r="P66" s="45" t="s">
        <v>36</v>
      </c>
      <c r="Q66" s="47">
        <f>Q65+Q48</f>
        <v>7388.9400000000005</v>
      </c>
    </row>
    <row r="67" spans="2:17" s="48" customFormat="1" ht="8.25" customHeight="1" x14ac:dyDescent="0.25"/>
    <row r="68" spans="2:17" s="48" customFormat="1" ht="14.25" customHeight="1" x14ac:dyDescent="0.25">
      <c r="E68" s="49" t="s">
        <v>103</v>
      </c>
      <c r="F68" s="49"/>
      <c r="G68" s="49"/>
      <c r="H68" s="49"/>
      <c r="I68" s="49"/>
      <c r="J68" s="49"/>
      <c r="K68" s="49"/>
      <c r="L68" s="50">
        <f>ROUND(0*I66, 2)</f>
        <v>0</v>
      </c>
      <c r="M68" s="51"/>
      <c r="N68" s="51"/>
      <c r="O68" s="50">
        <f>ROUND(0.03*K66, 2)</f>
        <v>61.1</v>
      </c>
      <c r="P68" s="50">
        <f>ROUND(0*O66, 2)</f>
        <v>0</v>
      </c>
      <c r="Q68" s="50">
        <f>ROUND(0*I66+0.03*K66+0*O66, 2)</f>
        <v>61.1</v>
      </c>
    </row>
    <row r="69" spans="2:17" s="48" customFormat="1" ht="14.25" customHeight="1" x14ac:dyDescent="0.25">
      <c r="E69" s="49" t="s">
        <v>104</v>
      </c>
      <c r="F69" s="49"/>
      <c r="G69" s="49"/>
      <c r="H69" s="49"/>
      <c r="I69" s="49"/>
      <c r="J69" s="49"/>
      <c r="K69" s="49"/>
      <c r="L69" s="50">
        <f>ROUND(0*I66, 2)</f>
        <v>0</v>
      </c>
      <c r="M69" s="51"/>
      <c r="N69" s="51"/>
      <c r="O69" s="50">
        <f>ROUND(0*K66, 2)</f>
        <v>0</v>
      </c>
      <c r="P69" s="50">
        <f>ROUND(0.03*O66, 2)</f>
        <v>3.35</v>
      </c>
      <c r="Q69" s="50">
        <f>ROUND(0*I66+0*K66+0.03*O66, 2)</f>
        <v>3.35</v>
      </c>
    </row>
    <row r="70" spans="2:17" s="48" customFormat="1" ht="14.25" customHeight="1" x14ac:dyDescent="0.25">
      <c r="E70" s="49" t="s">
        <v>105</v>
      </c>
      <c r="F70" s="49"/>
      <c r="G70" s="49"/>
      <c r="H70" s="49"/>
      <c r="I70" s="49"/>
      <c r="J70" s="49"/>
      <c r="K70" s="49"/>
      <c r="L70" s="50">
        <f>ROUND(0.08*I66, 2)</f>
        <v>419.25</v>
      </c>
      <c r="M70" s="51"/>
      <c r="N70" s="51"/>
      <c r="O70" s="50">
        <f>ROUND(0*K66, 2)</f>
        <v>0</v>
      </c>
      <c r="P70" s="50">
        <f>ROUND(0*O66, 2)</f>
        <v>0</v>
      </c>
      <c r="Q70" s="50">
        <f>ROUND(0.08*I66+0*K66+0*O66, 2)</f>
        <v>419.25</v>
      </c>
    </row>
    <row r="71" spans="2:17" s="48" customFormat="1" ht="14.25" customHeight="1" x14ac:dyDescent="0.25">
      <c r="E71" s="10" t="s">
        <v>36</v>
      </c>
      <c r="F71" s="10"/>
      <c r="G71" s="10"/>
      <c r="H71" s="10"/>
      <c r="I71" s="10"/>
      <c r="J71" s="10"/>
      <c r="K71" s="10"/>
      <c r="L71" s="50">
        <f>L70+L69+L68+I66</f>
        <v>5659.84</v>
      </c>
      <c r="M71" s="51"/>
      <c r="N71" s="51"/>
      <c r="O71" s="50">
        <f>O70+O69+O68+K66</f>
        <v>2097.88</v>
      </c>
      <c r="P71" s="50">
        <f>P70+P69+P68+O66</f>
        <v>114.94</v>
      </c>
      <c r="Q71" s="50">
        <f>Q70+Q69+Q68+Q66</f>
        <v>7872.64</v>
      </c>
    </row>
    <row r="72" spans="2:17" s="48" customFormat="1" ht="14.25" customHeight="1" x14ac:dyDescent="0.25">
      <c r="E72" s="49" t="s">
        <v>106</v>
      </c>
      <c r="F72" s="49"/>
      <c r="G72" s="49"/>
      <c r="H72" s="49"/>
      <c r="I72" s="49"/>
      <c r="J72" s="49"/>
      <c r="K72" s="49"/>
      <c r="L72" s="50">
        <f>ROUND(0.0179*L71, 2)</f>
        <v>101.31</v>
      </c>
      <c r="M72" s="51"/>
      <c r="N72" s="51"/>
      <c r="O72" s="50">
        <f>ROUND(0*O71, 2)</f>
        <v>0</v>
      </c>
      <c r="P72" s="50">
        <f>ROUND(0*P71, 2)</f>
        <v>0</v>
      </c>
      <c r="Q72" s="50">
        <f>ROUND(0.0179*L71+0*O71+0*P71, 2)</f>
        <v>101.31</v>
      </c>
    </row>
    <row r="73" spans="2:17" s="48" customFormat="1" ht="14.25" customHeight="1" x14ac:dyDescent="0.25">
      <c r="E73" s="10" t="s">
        <v>36</v>
      </c>
      <c r="F73" s="10"/>
      <c r="G73" s="10"/>
      <c r="H73" s="10"/>
      <c r="I73" s="10"/>
      <c r="J73" s="10"/>
      <c r="K73" s="10"/>
      <c r="L73" s="50">
        <f>L72+L71</f>
        <v>5761.1500000000005</v>
      </c>
      <c r="M73" s="51"/>
      <c r="N73" s="51"/>
      <c r="O73" s="50">
        <f>O72+O71</f>
        <v>2097.88</v>
      </c>
      <c r="P73" s="50">
        <f>P72+P71</f>
        <v>114.94</v>
      </c>
      <c r="Q73" s="50">
        <f>Q72+Q71</f>
        <v>7973.9500000000007</v>
      </c>
    </row>
    <row r="74" spans="2:17" s="48" customFormat="1" ht="14.25" customHeight="1" x14ac:dyDescent="0.25">
      <c r="E74" s="49" t="s">
        <v>107</v>
      </c>
      <c r="F74" s="49"/>
      <c r="G74" s="49"/>
      <c r="H74" s="49"/>
      <c r="I74" s="49"/>
      <c r="J74" s="49"/>
      <c r="K74" s="49"/>
      <c r="L74" s="50">
        <f>ROUND(0.09*L73, 2)</f>
        <v>518.5</v>
      </c>
      <c r="M74" s="51"/>
      <c r="N74" s="51"/>
      <c r="O74" s="50">
        <f>ROUND(0.09*O73, 2)</f>
        <v>188.81</v>
      </c>
      <c r="P74" s="50">
        <f>ROUND(0.09*P73, 2)</f>
        <v>10.34</v>
      </c>
      <c r="Q74" s="50">
        <f>ROUND(0.09*L73+0.09*O73+0.09*P73, 2)</f>
        <v>717.66</v>
      </c>
    </row>
    <row r="75" spans="2:17" s="48" customFormat="1" ht="14.25" customHeight="1" x14ac:dyDescent="0.25">
      <c r="E75" s="10" t="s">
        <v>108</v>
      </c>
      <c r="F75" s="10"/>
      <c r="G75" s="10"/>
      <c r="H75" s="10"/>
      <c r="I75" s="10"/>
      <c r="J75" s="10"/>
      <c r="K75" s="10"/>
      <c r="L75" s="50">
        <f>L74+L73</f>
        <v>6279.6500000000005</v>
      </c>
      <c r="M75" s="51"/>
      <c r="N75" s="51"/>
      <c r="O75" s="50">
        <f>O74+O73</f>
        <v>2286.69</v>
      </c>
      <c r="P75" s="50">
        <f>P74+P73</f>
        <v>125.28</v>
      </c>
      <c r="Q75" s="50">
        <f>Q74+Q73</f>
        <v>8691.61</v>
      </c>
    </row>
    <row r="76" spans="2:17" s="48" customFormat="1" ht="14.25" customHeight="1" x14ac:dyDescent="0.25">
      <c r="E76" s="49" t="s">
        <v>109</v>
      </c>
      <c r="F76" s="49"/>
      <c r="G76" s="49"/>
      <c r="H76" s="49"/>
      <c r="I76" s="49"/>
      <c r="J76" s="49"/>
      <c r="K76" s="49"/>
      <c r="L76" s="50">
        <f>ROUND(0.209*L71, 2)</f>
        <v>1182.9100000000001</v>
      </c>
      <c r="M76" s="51"/>
      <c r="N76" s="51"/>
      <c r="O76" s="50">
        <f>ROUND(0*O71, 2)</f>
        <v>0</v>
      </c>
      <c r="P76" s="50">
        <f>ROUND(0*P71, 2)</f>
        <v>0</v>
      </c>
      <c r="Q76" s="50">
        <f>ROUND(0.209*L71+0*O71+0*P71, 2)</f>
        <v>1182.9100000000001</v>
      </c>
    </row>
    <row r="77" spans="2:17" s="48" customFormat="1" ht="14.25" customHeight="1" x14ac:dyDescent="0.25">
      <c r="E77" s="10" t="s">
        <v>36</v>
      </c>
      <c r="F77" s="10"/>
      <c r="G77" s="10"/>
      <c r="H77" s="10"/>
      <c r="I77" s="10"/>
      <c r="J77" s="10"/>
      <c r="K77" s="10"/>
      <c r="L77" s="50">
        <f>L76+L75</f>
        <v>7462.56</v>
      </c>
      <c r="M77" s="51"/>
      <c r="N77" s="51"/>
      <c r="O77" s="50">
        <f>O76+O75</f>
        <v>2286.69</v>
      </c>
      <c r="P77" s="50">
        <f>P76+P75</f>
        <v>125.28</v>
      </c>
      <c r="Q77" s="50">
        <f>Q76+Q75</f>
        <v>9874.52</v>
      </c>
    </row>
    <row r="78" spans="2:17" s="48" customFormat="1" ht="14.25" customHeight="1" x14ac:dyDescent="0.25">
      <c r="E78" s="49" t="s">
        <v>110</v>
      </c>
      <c r="F78" s="49"/>
      <c r="G78" s="49"/>
      <c r="H78" s="49"/>
      <c r="I78" s="49"/>
      <c r="J78" s="49"/>
      <c r="K78" s="49"/>
      <c r="L78" s="50">
        <f>ROUND(0.05*L77, 2)</f>
        <v>373.13</v>
      </c>
      <c r="M78" s="51"/>
      <c r="N78" s="51"/>
      <c r="O78" s="50">
        <f>ROUND(0.05*O77, 2)</f>
        <v>114.33</v>
      </c>
      <c r="P78" s="50">
        <f>ROUND(0.05*P77, 2)</f>
        <v>6.26</v>
      </c>
      <c r="Q78" s="50">
        <f>ROUND(0.05*L77+0.05*O77+0.05*P77, 2)</f>
        <v>493.73</v>
      </c>
    </row>
    <row r="79" spans="2:17" s="48" customFormat="1" ht="14.25" customHeight="1" x14ac:dyDescent="0.25">
      <c r="E79" s="10" t="s">
        <v>111</v>
      </c>
      <c r="F79" s="10"/>
      <c r="G79" s="10"/>
      <c r="H79" s="10"/>
      <c r="I79" s="10"/>
      <c r="J79" s="10"/>
      <c r="K79" s="10"/>
      <c r="L79" s="50">
        <f>L78+L77</f>
        <v>7835.6900000000005</v>
      </c>
      <c r="M79" s="51"/>
      <c r="N79" s="51"/>
      <c r="O79" s="50">
        <f>O78+O77</f>
        <v>2401.02</v>
      </c>
      <c r="P79" s="50">
        <f>P78+P77</f>
        <v>131.54</v>
      </c>
      <c r="Q79" s="50">
        <f>Q78+Q77</f>
        <v>10368.25</v>
      </c>
    </row>
    <row r="80" spans="2:17" s="48" customFormat="1" ht="14.25" customHeight="1" x14ac:dyDescent="0.25">
      <c r="E80" s="49" t="s">
        <v>112</v>
      </c>
      <c r="F80" s="49"/>
      <c r="G80" s="49"/>
      <c r="H80" s="49"/>
      <c r="I80" s="49"/>
      <c r="J80" s="49"/>
      <c r="K80" s="49"/>
      <c r="L80" s="50">
        <f>ROUND(0.21*L79, 2)</f>
        <v>1645.49</v>
      </c>
      <c r="M80" s="51"/>
      <c r="N80" s="51"/>
      <c r="O80" s="50">
        <f>ROUND(0.21*O79, 2)</f>
        <v>504.21</v>
      </c>
      <c r="P80" s="50">
        <f>ROUND(0.21*P79, 2)</f>
        <v>27.62</v>
      </c>
      <c r="Q80" s="50">
        <f>ROUND(0.21*Q79, 2)</f>
        <v>2177.33</v>
      </c>
    </row>
    <row r="81" spans="3:17" s="48" customFormat="1" ht="14.25" customHeight="1" x14ac:dyDescent="0.25">
      <c r="E81" s="10" t="s">
        <v>36</v>
      </c>
      <c r="F81" s="10"/>
      <c r="G81" s="10"/>
      <c r="H81" s="10"/>
      <c r="I81" s="10"/>
      <c r="J81" s="10"/>
      <c r="K81" s="10"/>
      <c r="L81" s="50">
        <f>L80+L79</f>
        <v>9481.18</v>
      </c>
      <c r="M81" s="51"/>
      <c r="N81" s="51"/>
      <c r="O81" s="50">
        <f>O80+O79</f>
        <v>2905.23</v>
      </c>
      <c r="P81" s="50">
        <f>P80+P79</f>
        <v>159.16</v>
      </c>
      <c r="Q81" s="50">
        <f>Q80+Q79</f>
        <v>12545.58</v>
      </c>
    </row>
    <row r="83" spans="3:17" ht="14.25" customHeight="1" x14ac:dyDescent="0.2">
      <c r="C83" s="52" t="s">
        <v>113</v>
      </c>
      <c r="D83" s="52"/>
      <c r="E83" s="52"/>
      <c r="F83" s="52"/>
    </row>
    <row r="84" spans="3:17" ht="14.25" customHeight="1" x14ac:dyDescent="0.2">
      <c r="E84" s="52" t="s">
        <v>114</v>
      </c>
      <c r="F84" s="52"/>
      <c r="G84" s="52"/>
      <c r="H84" s="52"/>
      <c r="I84" s="52"/>
      <c r="J84" s="52"/>
      <c r="K84" s="52"/>
    </row>
  </sheetData>
  <mergeCells count="109">
    <mergeCell ref="E80:K80"/>
    <mergeCell ref="E81:K81"/>
    <mergeCell ref="C83:F83"/>
    <mergeCell ref="E84:K84"/>
    <mergeCell ref="E74:K74"/>
    <mergeCell ref="E75:K75"/>
    <mergeCell ref="E76:K76"/>
    <mergeCell ref="E77:K77"/>
    <mergeCell ref="E78:K78"/>
    <mergeCell ref="E79:K79"/>
    <mergeCell ref="E68:K68"/>
    <mergeCell ref="E69:K69"/>
    <mergeCell ref="E70:K70"/>
    <mergeCell ref="E71:K71"/>
    <mergeCell ref="E72:K72"/>
    <mergeCell ref="E73:K73"/>
    <mergeCell ref="B65:E65"/>
    <mergeCell ref="F65:H65"/>
    <mergeCell ref="L65:N65"/>
    <mergeCell ref="B66:E66"/>
    <mergeCell ref="F66:H66"/>
    <mergeCell ref="L66:N66"/>
    <mergeCell ref="L59:N59"/>
    <mergeCell ref="D60:J60"/>
    <mergeCell ref="E61:K61"/>
    <mergeCell ref="F62:J62"/>
    <mergeCell ref="F63:J63"/>
    <mergeCell ref="B64:E64"/>
    <mergeCell ref="F64:H64"/>
    <mergeCell ref="L64:N64"/>
    <mergeCell ref="D55:J55"/>
    <mergeCell ref="E56:K56"/>
    <mergeCell ref="F57:J57"/>
    <mergeCell ref="F58:J58"/>
    <mergeCell ref="B59:E59"/>
    <mergeCell ref="F59:H59"/>
    <mergeCell ref="E51:K51"/>
    <mergeCell ref="F52:J52"/>
    <mergeCell ref="F53:J53"/>
    <mergeCell ref="B54:E54"/>
    <mergeCell ref="F54:H54"/>
    <mergeCell ref="L54:N54"/>
    <mergeCell ref="L47:N47"/>
    <mergeCell ref="B48:E48"/>
    <mergeCell ref="F48:H48"/>
    <mergeCell ref="L48:N48"/>
    <mergeCell ref="D49:Q49"/>
    <mergeCell ref="D50:J50"/>
    <mergeCell ref="E43:K43"/>
    <mergeCell ref="F44:J44"/>
    <mergeCell ref="F45:J45"/>
    <mergeCell ref="F46:J46"/>
    <mergeCell ref="B47:E47"/>
    <mergeCell ref="F47:H47"/>
    <mergeCell ref="F39:J39"/>
    <mergeCell ref="F40:J40"/>
    <mergeCell ref="B41:E41"/>
    <mergeCell ref="F41:H41"/>
    <mergeCell ref="L41:N41"/>
    <mergeCell ref="D42:J42"/>
    <mergeCell ref="B35:E35"/>
    <mergeCell ref="F35:H35"/>
    <mergeCell ref="L35:N35"/>
    <mergeCell ref="D36:J36"/>
    <mergeCell ref="E37:K37"/>
    <mergeCell ref="F38:J38"/>
    <mergeCell ref="L29:N29"/>
    <mergeCell ref="D30:J30"/>
    <mergeCell ref="E31:K31"/>
    <mergeCell ref="F32:J32"/>
    <mergeCell ref="F33:J33"/>
    <mergeCell ref="F34:J34"/>
    <mergeCell ref="D24:J24"/>
    <mergeCell ref="E25:K25"/>
    <mergeCell ref="F26:J26"/>
    <mergeCell ref="F27:J27"/>
    <mergeCell ref="F28:J28"/>
    <mergeCell ref="B29:E29"/>
    <mergeCell ref="F29:H29"/>
    <mergeCell ref="E20:K20"/>
    <mergeCell ref="F21:J21"/>
    <mergeCell ref="F22:J22"/>
    <mergeCell ref="B23:E23"/>
    <mergeCell ref="F23:H23"/>
    <mergeCell ref="L23:N23"/>
    <mergeCell ref="E16:K16"/>
    <mergeCell ref="F17:J17"/>
    <mergeCell ref="B18:E18"/>
    <mergeCell ref="F18:H18"/>
    <mergeCell ref="L18:N18"/>
    <mergeCell ref="D19:J19"/>
    <mergeCell ref="B11:E11"/>
    <mergeCell ref="L11:O11"/>
    <mergeCell ref="B13:D13"/>
    <mergeCell ref="E13:J13"/>
    <mergeCell ref="D14:Q14"/>
    <mergeCell ref="D15:J15"/>
    <mergeCell ref="C8:E8"/>
    <mergeCell ref="F8:G8"/>
    <mergeCell ref="H8:Q8"/>
    <mergeCell ref="C9:E9"/>
    <mergeCell ref="F9:G9"/>
    <mergeCell ref="H9:Q9"/>
    <mergeCell ref="G5:O5"/>
    <mergeCell ref="H6:O6"/>
    <mergeCell ref="P6:Q6"/>
    <mergeCell ref="C7:E7"/>
    <mergeCell ref="F7:G7"/>
    <mergeCell ref="H7:Q7"/>
  </mergeCells>
  <pageMargins left="0.39370078740157483" right="0.39370078740157483" top="0.59055118110236227" bottom="0.59055118110236227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5DCE-105A-42A6-9D89-FAE9DC7E662A}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CF5CF-2727-4243-B5C5-544DBFD54BAA}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Dycode Software ProSama</dc:creator>
  <cp:lastModifiedBy>Valentas Šimkus</cp:lastModifiedBy>
  <dcterms:created xsi:type="dcterms:W3CDTF">2025-04-18T05:10:33Z</dcterms:created>
  <dcterms:modified xsi:type="dcterms:W3CDTF">2025-04-18T05:10:33Z</dcterms:modified>
</cp:coreProperties>
</file>