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antanas_narbutas_vialietuva_lt/Documents/Darbalaukis/2613/PD3/"/>
    </mc:Choice>
  </mc:AlternateContent>
  <xr:revisionPtr revIDLastSave="68" documentId="8_{623C18E4-F5C5-4452-8481-6E07691756CC}" xr6:coauthVersionLast="47" xr6:coauthVersionMax="47" xr10:uidLastSave="{CF6111DF-8F1A-47E6-B102-AF8F1ED030C8}"/>
  <bookViews>
    <workbookView xWindow="-120" yWindow="-120" windowWidth="29040" windowHeight="15720" xr2:uid="{6BC1EAF5-0D01-43F1-AE22-A39552859E42}"/>
  </bookViews>
  <sheets>
    <sheet name="S_01" sheetId="5" r:id="rId1"/>
    <sheet name="L_02" sheetId="17" r:id="rId2"/>
    <sheet name="Santrauka" sheetId="15" r:id="rId3"/>
  </sheets>
  <definedNames>
    <definedName name="_Hlk153875420" localSheetId="1">L_02!$C$41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7" l="1"/>
  <c r="G58" i="17"/>
  <c r="G88" i="5"/>
  <c r="G89" i="5"/>
  <c r="I91" i="5" s="1"/>
  <c r="G64" i="5" l="1"/>
  <c r="G65" i="5"/>
  <c r="G67" i="5"/>
  <c r="G69" i="5"/>
  <c r="G70" i="5"/>
  <c r="G71" i="5"/>
  <c r="G72" i="5"/>
  <c r="G73" i="5"/>
  <c r="G74" i="5"/>
  <c r="G75" i="5"/>
  <c r="G81" i="5"/>
  <c r="E80" i="5"/>
  <c r="G80" i="5" s="1"/>
  <c r="E79" i="5"/>
  <c r="G79" i="5" s="1"/>
  <c r="E78" i="5"/>
  <c r="G78" i="5" s="1"/>
  <c r="E77" i="5"/>
  <c r="G77" i="5" s="1"/>
  <c r="E76" i="5"/>
  <c r="G76" i="5" s="1"/>
  <c r="E74" i="5"/>
  <c r="E75" i="5" s="1"/>
  <c r="E73" i="5"/>
  <c r="E68" i="5"/>
  <c r="E70" i="5" s="1"/>
  <c r="E67" i="5"/>
  <c r="E66" i="5"/>
  <c r="G66" i="5" s="1"/>
  <c r="G52" i="5"/>
  <c r="G48" i="17"/>
  <c r="G49" i="17"/>
  <c r="G50" i="17"/>
  <c r="G51" i="17"/>
  <c r="G52" i="17"/>
  <c r="G54" i="17"/>
  <c r="G56" i="17"/>
  <c r="G57" i="17"/>
  <c r="G42" i="17"/>
  <c r="G43" i="17"/>
  <c r="G45" i="17"/>
  <c r="G46" i="17"/>
  <c r="F44" i="17"/>
  <c r="G44" i="17" s="1"/>
  <c r="E55" i="17"/>
  <c r="G55" i="17" s="1"/>
  <c r="E53" i="17"/>
  <c r="G53" i="17" s="1"/>
  <c r="E49" i="17"/>
  <c r="E47" i="17"/>
  <c r="G47" i="17" s="1"/>
  <c r="G68" i="5" l="1"/>
  <c r="I81" i="5"/>
  <c r="G45" i="5"/>
  <c r="E49" i="5" l="1"/>
  <c r="G21" i="5" l="1"/>
  <c r="G41" i="17" l="1"/>
  <c r="E40" i="17"/>
  <c r="G40" i="17" s="1"/>
  <c r="G39" i="17"/>
  <c r="E38" i="17"/>
  <c r="G38" i="17" s="1"/>
  <c r="G37" i="17"/>
  <c r="G36" i="17"/>
  <c r="G35" i="17"/>
  <c r="E34" i="17"/>
  <c r="G34" i="17" s="1"/>
  <c r="G33" i="17"/>
  <c r="E32" i="17"/>
  <c r="G32" i="17" s="1"/>
  <c r="G31" i="17"/>
  <c r="G30" i="17"/>
  <c r="G29" i="17"/>
  <c r="G28" i="17"/>
  <c r="G27" i="17"/>
  <c r="G26" i="17"/>
  <c r="G25" i="17"/>
  <c r="G24" i="17"/>
  <c r="E23" i="17"/>
  <c r="G23" i="17" s="1"/>
  <c r="G22" i="17"/>
  <c r="G21" i="17"/>
  <c r="G20" i="17"/>
  <c r="G19" i="17"/>
  <c r="G18" i="17"/>
  <c r="G17" i="17"/>
  <c r="G16" i="17"/>
  <c r="E15" i="17"/>
  <c r="G15" i="17" s="1"/>
  <c r="G14" i="17"/>
  <c r="G13" i="17"/>
  <c r="G12" i="17"/>
  <c r="G11" i="17"/>
  <c r="G10" i="17"/>
  <c r="G9" i="17"/>
  <c r="I27" i="17" l="1"/>
  <c r="C9" i="15"/>
  <c r="I42" i="17"/>
  <c r="G13" i="5" l="1"/>
  <c r="G14" i="5"/>
  <c r="G15" i="5"/>
  <c r="G16" i="5"/>
  <c r="G17" i="5"/>
  <c r="G18" i="5"/>
  <c r="G19" i="5"/>
  <c r="G20" i="5"/>
  <c r="G22" i="5"/>
  <c r="G23" i="5"/>
  <c r="G24" i="5"/>
  <c r="G25" i="5"/>
  <c r="G26" i="5"/>
  <c r="G27" i="5"/>
  <c r="G83" i="5" l="1"/>
  <c r="G84" i="5"/>
  <c r="G85" i="5"/>
  <c r="G86" i="5"/>
  <c r="G87" i="5"/>
  <c r="G54" i="5"/>
  <c r="G55" i="5"/>
  <c r="E63" i="5"/>
  <c r="G63" i="5" s="1"/>
  <c r="E62" i="5"/>
  <c r="G62" i="5" s="1"/>
  <c r="E61" i="5"/>
  <c r="G61" i="5" s="1"/>
  <c r="E60" i="5"/>
  <c r="G60" i="5" s="1"/>
  <c r="E59" i="5"/>
  <c r="G59" i="5" s="1"/>
  <c r="E57" i="5"/>
  <c r="E58" i="5" s="1"/>
  <c r="G58" i="5" s="1"/>
  <c r="E56" i="5"/>
  <c r="G56" i="5" s="1"/>
  <c r="E51" i="5"/>
  <c r="G53" i="5" s="1"/>
  <c r="E50" i="5"/>
  <c r="G50" i="5" s="1"/>
  <c r="G29" i="5"/>
  <c r="E37" i="5"/>
  <c r="E36" i="5"/>
  <c r="G39" i="5"/>
  <c r="G40" i="5"/>
  <c r="G41" i="5"/>
  <c r="G42" i="5"/>
  <c r="G43" i="5"/>
  <c r="G51" i="5" l="1"/>
  <c r="G49" i="5"/>
  <c r="G57" i="5"/>
  <c r="G12" i="5"/>
  <c r="G36" i="5"/>
  <c r="G35" i="5"/>
  <c r="G37" i="5"/>
  <c r="G38" i="5"/>
  <c r="G44" i="5"/>
  <c r="G46" i="5"/>
  <c r="G47" i="5"/>
  <c r="G48" i="5"/>
  <c r="G82" i="5"/>
  <c r="I88" i="5" s="1"/>
  <c r="G34" i="5"/>
  <c r="G33" i="5"/>
  <c r="G32" i="5"/>
  <c r="I64" i="5" l="1"/>
  <c r="I47" i="5"/>
  <c r="G30" i="5" l="1"/>
  <c r="G31" i="5"/>
  <c r="G28" i="5"/>
  <c r="G92" i="5" s="1"/>
  <c r="I34" i="5" l="1"/>
  <c r="I27" i="5"/>
  <c r="C8" i="15"/>
  <c r="C11" i="15" s="1"/>
</calcChain>
</file>

<file path=xl/sharedStrings.xml><?xml version="1.0" encoding="utf-8"?>
<sst xmlns="http://schemas.openxmlformats.org/spreadsheetml/2006/main" count="580" uniqueCount="234">
  <si>
    <t>Valstybinės reikšmės rajoninio kelio Nr. 2613 Kazlų Rūda–Bagotoji ruožo
nuo 0,282 iki 1,934 km kapitalinis remontas, įrengiant taką</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</si>
  <si>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</si>
  <si>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</si>
  <si>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</si>
  <si>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</si>
  <si>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</si>
  <si>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</si>
  <si>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</si>
  <si>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</si>
  <si>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1.Praruošiamieji darbai</t>
  </si>
  <si>
    <t>1.1</t>
  </si>
  <si>
    <t>Trasos nužymėjimas</t>
  </si>
  <si>
    <t>km</t>
  </si>
  <si>
    <t>1.2</t>
  </si>
  <si>
    <t>Esamo kelio atitvaro demontavimas</t>
  </si>
  <si>
    <t>m</t>
  </si>
  <si>
    <t>1.3</t>
  </si>
  <si>
    <t>PE d300 pralaidų demontavimas</t>
  </si>
  <si>
    <t>32</t>
  </si>
  <si>
    <t>1.4</t>
  </si>
  <si>
    <t>PE d400 pralaidų demontavimas</t>
  </si>
  <si>
    <t>10</t>
  </si>
  <si>
    <t>1.5</t>
  </si>
  <si>
    <t>Vienstiebių kelio ženklų demontavimas ir išvežimas</t>
  </si>
  <si>
    <t>vnt.</t>
  </si>
  <si>
    <t>1.6</t>
  </si>
  <si>
    <t>Esamų medžių šalinimas (&lt;d16) su kelmų rovimu</t>
  </si>
  <si>
    <t>1.7</t>
  </si>
  <si>
    <t>Esamų medžių šalinimas (d16-d26) su kelmų rovimu</t>
  </si>
  <si>
    <t>1.8</t>
  </si>
  <si>
    <t>Esamų medžių šalinimas (d26-d32) su kelmų rovimu</t>
  </si>
  <si>
    <t>1.9</t>
  </si>
  <si>
    <t>Esamų medžių šalinimas (&gt;d32) su kelmų rovimu</t>
  </si>
  <si>
    <t>1.10</t>
  </si>
  <si>
    <t>kompl.</t>
  </si>
  <si>
    <t>1.11</t>
  </si>
  <si>
    <t>Išrautų kelmų pakrovimas ir išvežimas rangovo pasirinktu atstumu utilizavimui (&lt;d16)</t>
  </si>
  <si>
    <t>1.12</t>
  </si>
  <si>
    <t>Išrautų kelmų pakrovimas ir išvežimas rangovo pasirinktu atstumu utilizavimui (d16-d32)</t>
  </si>
  <si>
    <t>1.13</t>
  </si>
  <si>
    <t>Išrautų kelmų pakrovimas ir išvežimas rangovo pasirinktu atstumu utilizavimui (&gt;d32)</t>
  </si>
  <si>
    <t>1.14</t>
  </si>
  <si>
    <t>1.15</t>
  </si>
  <si>
    <t>Statybinių šiukšlių išvežimas utilizavimui iki 30 km atstumu (kelmai,šakos, plastiko atliekos)</t>
  </si>
  <si>
    <t>t</t>
  </si>
  <si>
    <t>1.16</t>
  </si>
  <si>
    <t>Atitvarų pakrovimas ir išvežimas (žiūrėti žiniaraščio priedą dėl išvežimo)</t>
  </si>
  <si>
    <t>Iš viso skyriuje 1, 
Eur be PVM</t>
  </si>
  <si>
    <t>2. Žemės darbai</t>
  </si>
  <si>
    <t>2.1</t>
  </si>
  <si>
    <t>Dirvožemio kasimas 0,65 m3 k.t. ekskavatoriais, pakrovimas į savivarčius ir transportavimas rangovo pasirinktu atstumu (į išlykį), h vid-0,15m</t>
  </si>
  <si>
    <t>m³</t>
  </si>
  <si>
    <t>833</t>
  </si>
  <si>
    <t>2.2</t>
  </si>
  <si>
    <t>Dirvožemio kasimas 0,65 m3 k.t. ekskavatoriais, pakrovimas į savivarčius ir transportavimas rangovo pasirinktu atstumu (sandėliavimui)</t>
  </si>
  <si>
    <t>187</t>
  </si>
  <si>
    <t>2.3</t>
  </si>
  <si>
    <t>II grupės kasimas 0,65 m3 k.t. ekskavatoriais, pakrovimas į autosavivarčius ir transportavimas į išlykį rangovo pasirinktu atstumu</t>
  </si>
  <si>
    <t>2.4</t>
  </si>
  <si>
    <t>Plotų planiravimas mechanizuotu būdu, kai gruntas II grupės</t>
  </si>
  <si>
    <r>
      <t>m²</t>
    </r>
    <r>
      <rPr>
        <sz val="9.35"/>
        <rFont val="Arial"/>
        <family val="2"/>
        <charset val="186"/>
      </rPr>
      <t/>
    </r>
  </si>
  <si>
    <t>2.5</t>
  </si>
  <si>
    <t>Plotų planiravimas rankiniu būdu, kai gruntas II grupės</t>
  </si>
  <si>
    <t>2.6</t>
  </si>
  <si>
    <t>Žemės sankasos viršaus tankinimas mechanizuotai</t>
  </si>
  <si>
    <t>2.7</t>
  </si>
  <si>
    <t>Žemės sankasos viršaus tankinimas rankiniu būdu</t>
  </si>
  <si>
    <t>Iš viso skyriuje 2, 
Eur be PVM</t>
  </si>
  <si>
    <t>3. Apsauginių vamzdžių įrengimas ir vandens surinkimo sistema</t>
  </si>
  <si>
    <t>3.1</t>
  </si>
  <si>
    <t>Surenkamų apsauginių vamzdžių ant veikiančių kabelių įrengimas d110</t>
  </si>
  <si>
    <t>3.2</t>
  </si>
  <si>
    <t>Sankasos drenažo sistemos iš gofr. perf. d113/128 mm skersmens vamzdžių su geotekstilės filtru įrengimas</t>
  </si>
  <si>
    <t>3.3</t>
  </si>
  <si>
    <t>Vandens išsiurbimas iš tranšėjų</t>
  </si>
  <si>
    <t>val.</t>
  </si>
  <si>
    <t>3.4</t>
  </si>
  <si>
    <t>315 mm skersmens 1,0m gylio gofruotų  šulinių su plastmasiniais dugnais įrengimas, dengiant plaukiojančio tipo ketiniais liukais D400 (40T)</t>
  </si>
  <si>
    <t>3.5</t>
  </si>
  <si>
    <t>Infiltracinio šulinio įrengimas d2000, h-1,5m</t>
  </si>
  <si>
    <t>3.6</t>
  </si>
  <si>
    <t>Infiltracinio šulinio įrengimas d2000, h-2,0m</t>
  </si>
  <si>
    <t>3.7</t>
  </si>
  <si>
    <t>Infiltracinio šulinio įrengimas d2000, h-2,5m</t>
  </si>
  <si>
    <t>3.8</t>
  </si>
  <si>
    <t>Infiltracinio šulinio įrengimas d2000, h-3,0m</t>
  </si>
  <si>
    <t>3.9</t>
  </si>
  <si>
    <t>Infiltracinio šulinio įrengimas d3000, h-1,5m</t>
  </si>
  <si>
    <t>3.10</t>
  </si>
  <si>
    <t>Infiltracinio šulinio įrengimas d3000, h-2,0m</t>
  </si>
  <si>
    <t>3.11</t>
  </si>
  <si>
    <t>Žvyro-skaldos d8-50mm sluoksnio įrengimas</t>
  </si>
  <si>
    <t>3.12</t>
  </si>
  <si>
    <t>Lauko akmenų sluoksnio įrengimas, h-0,15m</t>
  </si>
  <si>
    <t>Iš viso skyriuje 3, 
Eur be PVM</t>
  </si>
  <si>
    <t>4.1</t>
  </si>
  <si>
    <t>Asfalto dangos įrengimas iš mišinio AC16PD, h=0,08</t>
  </si>
  <si>
    <t>4.2</t>
  </si>
  <si>
    <t>Skaldos pagrindo įrengimas iš nesurištų mineralinių medžiagų mišinio 0/45, h=0,20 m</t>
  </si>
  <si>
    <t>4.3</t>
  </si>
  <si>
    <t>Šalčiui nejautraus sluoksnio įrengimas, h min=0,17 m</t>
  </si>
  <si>
    <t>4.4</t>
  </si>
  <si>
    <t>Asfalto dangos įrengimas iš mišinio AC16PD, h=0,10</t>
  </si>
  <si>
    <t>4.5</t>
  </si>
  <si>
    <t>4.6</t>
  </si>
  <si>
    <t>Vejos bordiūrų 1000x80x200 įrengimas ant betono (C12/15) pagrindo</t>
  </si>
  <si>
    <t>4.7</t>
  </si>
  <si>
    <t xml:space="preserve">Betoninių trinkelių 200x100x80 dangos įrengimas </t>
  </si>
  <si>
    <t>4.8</t>
  </si>
  <si>
    <t xml:space="preserve">Išlyginamasis sluoksnis iš skaldos atsijų, h=0,03 m </t>
  </si>
  <si>
    <t>4.9</t>
  </si>
  <si>
    <t xml:space="preserve">Skaldos pagrindas iš nesurištų mineralinių medžiagų mišinio 0/45, h=0,15 m </t>
  </si>
  <si>
    <t>4.10</t>
  </si>
  <si>
    <t>Šalčiui nejautraus sluoksnio įrengimas, h min=0,19 m</t>
  </si>
  <si>
    <t>4.11</t>
  </si>
  <si>
    <t>Betoninių reljefinių plytelių dangos skirtos silpnaregiams įrengimas (su kauburėliais), h=0,08 m</t>
  </si>
  <si>
    <t>4.12</t>
  </si>
  <si>
    <t>Betoninių reljefinių plytelių dangos skirtos silpnaregiams įrengimas (su juostelėmis), h=0,08 m</t>
  </si>
  <si>
    <t>4.13</t>
  </si>
  <si>
    <t>Skaldos pagrindo įrengimas iš nesurištų mineralinių medžiagų mišinio 0/45, h=0,10 m</t>
  </si>
  <si>
    <t>4.14</t>
  </si>
  <si>
    <t>Apsauginių kelio atvivarų įrengimas(N2 tipo)</t>
  </si>
  <si>
    <t>4.15</t>
  </si>
  <si>
    <t>Gruntavimas karštuoju siūlės sandarikliu N2 tipo</t>
  </si>
  <si>
    <t>4.16</t>
  </si>
  <si>
    <t>Skersinių, išilginių siūlių pagruntavimas karštu bitumu 70/100 (siūlės tiesiniam metrui yra mažiausiai 50 g rišiklio kiekvienam sluoksnio storio centimetrui)</t>
  </si>
  <si>
    <t>Iš viso skyriuje 4, 
Eur be PVM</t>
  </si>
  <si>
    <t>5. Baigiamieji darbai</t>
  </si>
  <si>
    <t>5.1</t>
  </si>
  <si>
    <t>Kelio ženklų vienstiebių metalinių 76,1 mm skersmens (sienelės storis 2,9 mm, h=4,00 m) atramų pastatymas</t>
  </si>
  <si>
    <t>5.2</t>
  </si>
  <si>
    <t>Kelio ženklų įrengimas su montavimu prie vienstiebių atramų</t>
  </si>
  <si>
    <t>vnt</t>
  </si>
  <si>
    <t>13</t>
  </si>
  <si>
    <t>5.3</t>
  </si>
  <si>
    <t>m²</t>
  </si>
  <si>
    <t>3</t>
  </si>
  <si>
    <t>5.4</t>
  </si>
  <si>
    <t>Augalinio grunto užpylimas ir užsėjimas (vidutinis sluoksnio storis 10 cm)</t>
  </si>
  <si>
    <t>170</t>
  </si>
  <si>
    <t>5.5</t>
  </si>
  <si>
    <t>Suoliukų įrengimas</t>
  </si>
  <si>
    <t>5.6</t>
  </si>
  <si>
    <t>Šiukšliadėžių įrengimas</t>
  </si>
  <si>
    <t>5.7</t>
  </si>
  <si>
    <t>Horizontalusis ženklinimas Nr. 1.12</t>
  </si>
  <si>
    <t>DN425 kinetės tipo surenk. šulinio su dangčiu pastatymas (ryšių tinklams)</t>
  </si>
  <si>
    <t>Iš viso skyriuje 5, 
Eur be PVM</t>
  </si>
  <si>
    <t>6. Kitos paslaugos</t>
  </si>
  <si>
    <t>6.1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</si>
  <si>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</si>
  <si>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6, 
Eur be PVM</t>
  </si>
  <si>
    <t>IŠ VISO ŽINIARAŠTYJE 1, EUR BE PVM</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</si>
  <si>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</si>
  <si>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</si>
  <si>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Valstybinės reikšmės rajoninio kelio Nr. 2613 Kazlų Rūda–Bagotoji ruožo
nuo 0,282 iki 1,934 km, paviršinio vandens nuotekų šalinimo tinklų statyba</t>
  </si>
  <si>
    <t>1.Lietaus nuotekų įrengimas</t>
  </si>
  <si>
    <t>Žemės darbai, klojant vamzdyną sausuose gruntuose atskiroje tranšėjoje</t>
  </si>
  <si>
    <t xml:space="preserve">200 mm vamzdžio klojimas prastūmimo būdu </t>
  </si>
  <si>
    <t>68</t>
  </si>
  <si>
    <t>Prieduobių kasimas ir užvertimas</t>
  </si>
  <si>
    <t>200 mm skersmens vamzdžių klojimas ant paruošto pagrindo</t>
  </si>
  <si>
    <t>Smėlio pagrindo po vamzdynais įrengimas (10 cm po vamzdžiu)</t>
  </si>
  <si>
    <t>Smėlio sluoksnio aplink vamzdynus įrengimas</t>
  </si>
  <si>
    <t>425 mm skersmens 1,5m gylio gofruotų PP lietaus šulinių su plastmasiniais dugnais įrengimas, dengiant  ketinėmis grotelėmis D400 (40T) su nusodinimo dalimi</t>
  </si>
  <si>
    <t>425 mm skersmens 1,2m gylio gofruotų PP lietaus šulinių su plastmasiniais dugnais įrengimas, dengiant  ketinėmis grotelėmis D400 (40T)</t>
  </si>
  <si>
    <t>Sumontuotų tinklų praplovimas vandeniu, hidraulinis bandymas ir TV diagnostika</t>
  </si>
  <si>
    <t>1.17</t>
  </si>
  <si>
    <t>Infiltracinių šulinių apvyniojimas geotekstile</t>
  </si>
  <si>
    <t>1.18</t>
  </si>
  <si>
    <t>Esamų vamzdžių išvalymas</t>
  </si>
  <si>
    <t>1.19</t>
  </si>
  <si>
    <t>200mm vamzdžio pajungimas į infiltracinį šulinį</t>
  </si>
  <si>
    <t>200mm vamzdžio pajungimas į esamą PP šulinį</t>
  </si>
  <si>
    <t>Esamos asfalto dangos demontavimas</t>
  </si>
  <si>
    <t>24</t>
  </si>
  <si>
    <t>Esamų kelio bortų demontavimas</t>
  </si>
  <si>
    <t>Statybinių šiukšlių išvežimas utilizavimui iki 30 km atstumu (bortai)</t>
  </si>
  <si>
    <t>2.8</t>
  </si>
  <si>
    <t>Asfalto dangos įrengimas iš mišinio AC11VN, h=0,04</t>
  </si>
  <si>
    <t>2.9</t>
  </si>
  <si>
    <t>Asfalto dangos įrengimas iš mišinio AC22PN, h=0,08</t>
  </si>
  <si>
    <t>2.10</t>
  </si>
  <si>
    <t>2.11</t>
  </si>
  <si>
    <t>Šalčiui nejautraus sluoksnio įrengimas, h min=0,43 m</t>
  </si>
  <si>
    <t>2.12</t>
  </si>
  <si>
    <t>Gatvės bordiūrų 1000x150x300 įrengimas ant betono (C12/15) pagrindo</t>
  </si>
  <si>
    <t>2.13</t>
  </si>
  <si>
    <t>2.14</t>
  </si>
  <si>
    <t>Prijungčių prie betoninių gatvės bortų (sandariklio juostų) įrengimas panaudojant C40B5-S bitumine emulsija</t>
  </si>
  <si>
    <t>2.15</t>
  </si>
  <si>
    <t>Juodų dangų paviršiaus gruntavimas bitumine emulsija</t>
  </si>
  <si>
    <t>IŠ VISO ŽINIARAŠTYJE 2, EUR BE PVM</t>
  </si>
  <si>
    <t>Valstybinės reikšmės rajoninio kelio Nr. 2613 Kazlų Rūda–Bagotoji ruožo nuo 0,282 iki 1,934 km kapitalinis remontas, įrengiant taką</t>
  </si>
  <si>
    <t>DARBŲ KIEKIŲ ŽINIARAŠČIŲ SANTRAUKA</t>
  </si>
  <si>
    <t>Darbų kiekių žin. nr.</t>
  </si>
  <si>
    <t>Žiniaraščio pavadinimas</t>
  </si>
  <si>
    <t>Vertė, EUR be PVM</t>
  </si>
  <si>
    <t>SUSISIEKIMO DALIS</t>
  </si>
  <si>
    <t>BENDROJI, NUOTEKŲ ŠALINIMO DALIS</t>
  </si>
  <si>
    <t>Vertės į pasiūlymo formą</t>
  </si>
  <si>
    <t>Iš viso žiniaraščiuose  (Eur be PVM):</t>
  </si>
  <si>
    <t>11 priedas</t>
  </si>
  <si>
    <t>Į Pasiūlymo formos kainų lentelės 1 eilutę</t>
  </si>
  <si>
    <r>
      <t xml:space="preserve">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t>
    </r>
    <r>
      <rPr>
        <b/>
        <sz val="10"/>
        <rFont val="Times New Roman"/>
        <family val="1"/>
        <charset val="186"/>
      </rPr>
      <t>AB „Kelių priežiūra“ Marijampolės kelių tarnybos Marijampolės meistrija, Gamyklų g. 12, Marijampolė.</t>
    </r>
    <r>
      <rPr>
        <sz val="10"/>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</si>
  <si>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DARBŲ KIEKIŲ ŽINIARAŠTIS NR. 2 – Bendroji, nuotekų šalinimo dalis</t>
  </si>
  <si>
    <t>Abiejų žiniaraščių priedas</t>
  </si>
  <si>
    <t>Akcinės bendrovės ,,Via Lietuva'' dalis</t>
  </si>
  <si>
    <t>4.17</t>
  </si>
  <si>
    <t>Skaldos pagrindo įrengimas iš nesurištų mineralinių medžiagų mišinio 0/45, h=0,25 m</t>
  </si>
  <si>
    <t>Šalčiui nejautraus sluoksnio įrengimas, h min=0,25 m</t>
  </si>
  <si>
    <t>3.13</t>
  </si>
  <si>
    <t>2. Dangos atstatymas. Pirmasis projektinės kelio dangos konstrukcijos variantas</t>
  </si>
  <si>
    <t>Pastaba: Teikėjas pildo pasirinktinai I arba II dangos konstrukcijos variantą</t>
  </si>
  <si>
    <t>2. Dangos atstatymas. Antrasis projektinės kelio dangos konstrukcijos variantas</t>
  </si>
  <si>
    <t>Žvyro pagrindo sluoksnis iš nesurišto mineralinių medžiagų mišinio 0/32, h=0,25</t>
  </si>
  <si>
    <t>Šalčiui nejautraus sluoksnio įrengimas, h min=0,38 m</t>
  </si>
  <si>
    <t>Žvyro pagrindo sluoksnis iš nesurišto mineralinių medžiagų mišinio 0/32, h=0,20</t>
  </si>
  <si>
    <t>Žvyro pagrindo sluoksnis iš nesurišto mineralinių medžiagų mišinio 0/32, h=0,30</t>
  </si>
  <si>
    <t>Šalčiui nejautraus sluoksnio įrengimas, h min=0,20 m</t>
  </si>
  <si>
    <t>4. Dangos konstrukcijos įrengimas. Pirmasis projektinės kelio dangos konstrukcijos variantas</t>
  </si>
  <si>
    <t>4. Dangos konstrukcijos įrengimas. Antrasis projektinės kelio dangos konstrukcijos variantas</t>
  </si>
  <si>
    <t>6.2</t>
  </si>
  <si>
    <t>Medžių atkuriamosios vertės įmoka</t>
  </si>
  <si>
    <t>Eur</t>
  </si>
  <si>
    <t>Negrąžinamos medžiagos:  mediena – įkainį pateikia paslaugos teikėjas, įvertinęs medienos būklę: ≥ 0,00 Eur/kompl. – kai mediena menkavertė ir skirta utilizavimui, t. y., vertinama, kiek kainuos utilizavimo išlaidos, &lt; 0,00 Eur/kompl.– kai mediena nėra menkavertė ir gali būti parduota, t. y., nurodoma kaina su minuso ženklu</t>
  </si>
  <si>
    <t>nepildoma</t>
  </si>
  <si>
    <r>
      <t xml:space="preserve">Pastaba: Tiekėjas pildo </t>
    </r>
    <r>
      <rPr>
        <b/>
        <sz val="11"/>
        <color rgb="FFFF0000"/>
        <rFont val="Times New Roman"/>
        <family val="1"/>
        <charset val="186"/>
      </rPr>
      <t xml:space="preserve">pasirinktinai </t>
    </r>
    <r>
      <rPr>
        <sz val="11"/>
        <color rgb="FFFF0000"/>
        <rFont val="Times New Roman"/>
        <family val="1"/>
        <charset val="186"/>
      </rPr>
      <t>I arba II dangos konstrukcijos variantą</t>
    </r>
  </si>
  <si>
    <t>3.</t>
  </si>
  <si>
    <t>AB ,,Energijos skirstymo operatorius''  (ESO) dalis *</t>
  </si>
  <si>
    <r>
      <t xml:space="preserve">Pastaba: Tiekėjas pildo </t>
    </r>
    <r>
      <rPr>
        <b/>
        <sz val="11"/>
        <color rgb="FFFF0000"/>
        <rFont val="Times New Roman"/>
        <family val="1"/>
        <charset val="186"/>
      </rPr>
      <t>pasirinktinai</t>
    </r>
    <r>
      <rPr>
        <sz val="11"/>
        <color rgb="FFFF0000"/>
        <rFont val="Times New Roman"/>
        <family val="1"/>
        <charset val="186"/>
      </rPr>
      <t xml:space="preserve"> I arba II dangos konstrukcijos variantą</t>
    </r>
  </si>
  <si>
    <t xml:space="preserve">Pastaba dėl ESO: (*) Tiekėjas savo pasiūlyme turi įsivertinti 3-oje eilutėje nurodytą sumą. Rangovas pasirašęs sutartį su AB „Via Lietuva“ dėl naujos statybos/rekonstravimo/kapitalinio remonto darbų, turės sudaryti sutartį su ESO dėl jiems priklausančių tinklų pertvarkymo. AB „Via Lietuva“ Rangovui už  ESO priklausančių tinklų pertvarkymą apmokės už faktiškai atliktus darbus. 		</t>
  </si>
  <si>
    <r>
      <t xml:space="preserve">Grįžtamosios medžiagos (išardytas asfaltas) (tikslus įkainis yra lygūs 11,20/m³; šios medžiagos  atiteks rangovui, todėl įvertinimas yra su minuso ženklu; atitinkamai mažėja pasiūlymo kaina).  </t>
    </r>
    <r>
      <rPr>
        <sz val="11"/>
        <color rgb="FFFF0000"/>
        <rFont val="Times New Roman"/>
        <family val="1"/>
        <charset val="186"/>
      </rPr>
      <t>Jeigu tiekėjas pasirinks pirmąjį dangos konstrukcijos variantą, tuomet tiekėjas iš šios eilutės skaičius -11,20 ir -33,60 turi ištrinti.</t>
    </r>
  </si>
  <si>
    <r>
      <t xml:space="preserve">Grįžtamosios medžiagos (išardytas asfaltas) (tikslus įkainis yra lygūs 11,20/m³; šios medžiagos  atiteks rangovui, todėl įvertinimas yra su minuso ženklu; atitinkamai mažėja pasiūlymo kaina). </t>
    </r>
    <r>
      <rPr>
        <sz val="11"/>
        <color rgb="FFFF0000"/>
        <rFont val="Times New Roman"/>
        <family val="1"/>
        <charset val="186"/>
      </rPr>
      <t>Jeigu tiekėjas pasirinks antrajį dangos konstrukcijos variantą, tuomet tiekėjas iš šios eilutės skaičius -11,20 ir -33,60 turi ištrinti.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</si>
</sst>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Arial"/>
      <family val="2"/>
      <charset val="186"/>
    </font>
    <font>
      <b/>
      <sz val="16"/>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1"/>
      <color theme="1"/>
      <name val="Calibri"/>
      <family val="2"/>
      <scheme val="minor"/>
    </font>
    <font>
      <b/>
      <sz val="9"/>
      <name val="Times New Roman"/>
      <family val="1"/>
      <charset val="186"/>
    </font>
    <font>
      <b/>
      <i/>
      <sz val="10"/>
      <name val="Times New Roman"/>
      <family val="1"/>
      <charset val="186"/>
    </font>
    <font>
      <sz val="11"/>
      <color theme="1"/>
      <name val="Calibri"/>
      <family val="2"/>
      <charset val="186"/>
      <scheme val="minor"/>
    </font>
    <font>
      <sz val="9.35"/>
      <name val="Arial"/>
      <family val="2"/>
      <charset val="186"/>
    </font>
    <font>
      <sz val="11"/>
      <name val="Calibri"/>
      <family val="2"/>
      <charset val="186"/>
      <scheme val="minor"/>
    </font>
    <font>
      <sz val="11"/>
      <color theme="1"/>
      <name val="Arial"/>
      <family val="2"/>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6" fillId="0" borderId="0"/>
    <xf numFmtId="0" fontId="19" fillId="0" borderId="0"/>
    <xf numFmtId="0" fontId="11" fillId="0" borderId="0"/>
  </cellStyleXfs>
  <cellXfs count="16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 fontId="5"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 fontId="4" fillId="4" borderId="3" xfId="3" applyNumberFormat="1" applyFont="1" applyFill="1" applyBorder="1" applyAlignment="1" applyProtection="1">
      <alignment horizontal="center" vertical="center" wrapText="1"/>
      <protection locked="0"/>
    </xf>
    <xf numFmtId="0" fontId="2" fillId="0" borderId="3" xfId="2"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4" fontId="10" fillId="0" borderId="0" xfId="0" applyNumberFormat="1" applyFont="1" applyAlignment="1" applyProtection="1">
      <alignment horizontal="center" vertical="center"/>
      <protection locked="0"/>
    </xf>
    <xf numFmtId="2" fontId="2" fillId="0" borderId="0" xfId="1" applyNumberFormat="1" applyFont="1" applyAlignment="1" applyProtection="1">
      <alignment horizontal="center" vertical="center" wrapText="1"/>
    </xf>
    <xf numFmtId="2" fontId="2" fillId="0" borderId="3" xfId="2" applyNumberFormat="1" applyFont="1" applyBorder="1" applyAlignment="1" applyProtection="1">
      <alignment horizontal="center" vertical="center" wrapText="1"/>
    </xf>
    <xf numFmtId="2" fontId="7" fillId="0" borderId="0" xfId="0" applyNumberFormat="1" applyFont="1"/>
    <xf numFmtId="49" fontId="9" fillId="0" borderId="7"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4" fillId="4" borderId="7" xfId="4" applyNumberFormat="1" applyFont="1" applyFill="1" applyBorder="1" applyAlignment="1" applyProtection="1">
      <alignment horizontal="center" vertical="center" wrapText="1"/>
      <protection locked="0"/>
    </xf>
    <xf numFmtId="164" fontId="5" fillId="4" borderId="7" xfId="0" applyNumberFormat="1" applyFont="1" applyFill="1" applyBorder="1" applyAlignment="1" applyProtection="1">
      <alignment horizontal="center" vertical="center"/>
      <protection locked="0"/>
    </xf>
    <xf numFmtId="49" fontId="5" fillId="0" borderId="7" xfId="0" applyNumberFormat="1" applyFont="1" applyBorder="1" applyAlignment="1">
      <alignment horizontal="center" vertical="center" wrapText="1"/>
    </xf>
    <xf numFmtId="4" fontId="4" fillId="4" borderId="12" xfId="4" applyNumberFormat="1" applyFont="1" applyFill="1" applyBorder="1" applyAlignment="1" applyProtection="1">
      <alignment horizontal="center" vertical="center" wrapText="1"/>
      <protection locked="0"/>
    </xf>
    <xf numFmtId="4" fontId="4" fillId="4" borderId="13" xfId="4" applyNumberFormat="1" applyFont="1" applyFill="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protection locked="0"/>
    </xf>
    <xf numFmtId="0" fontId="6" fillId="0" borderId="0" xfId="0" applyFont="1" applyAlignment="1" applyProtection="1">
      <alignment vertical="center" wrapText="1"/>
      <protection locked="0"/>
    </xf>
    <xf numFmtId="4" fontId="4" fillId="4" borderId="3" xfId="4"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4" fontId="4" fillId="0" borderId="9" xfId="0" applyNumberFormat="1" applyFont="1" applyBorder="1" applyAlignment="1" applyProtection="1">
      <alignment horizontal="center" vertical="center" wrapText="1"/>
      <protection locked="0"/>
    </xf>
    <xf numFmtId="4" fontId="10" fillId="0" borderId="8" xfId="0" applyNumberFormat="1" applyFont="1" applyBorder="1" applyAlignment="1" applyProtection="1">
      <alignment horizontal="center" vertical="center"/>
      <protection locked="0"/>
    </xf>
    <xf numFmtId="4" fontId="5" fillId="0" borderId="17"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0" fillId="0" borderId="18" xfId="0" applyNumberFormat="1" applyFont="1" applyBorder="1" applyAlignment="1" applyProtection="1">
      <alignment horizontal="center" vertical="center"/>
      <protection locked="0"/>
    </xf>
    <xf numFmtId="0" fontId="4" fillId="0" borderId="20" xfId="3" applyFont="1" applyBorder="1" applyAlignment="1">
      <alignment horizontal="center" vertical="center" wrapText="1"/>
    </xf>
    <xf numFmtId="4" fontId="4" fillId="0" borderId="8" xfId="0" applyNumberFormat="1" applyFont="1" applyBorder="1" applyAlignment="1" applyProtection="1">
      <alignment horizontal="center" vertical="center" wrapText="1"/>
      <protection locked="0"/>
    </xf>
    <xf numFmtId="4" fontId="4" fillId="0" borderId="21" xfId="0" applyNumberFormat="1" applyFont="1" applyBorder="1" applyAlignment="1" applyProtection="1">
      <alignment horizontal="center" vertical="center" wrapText="1"/>
      <protection locked="0"/>
    </xf>
    <xf numFmtId="4" fontId="5" fillId="0" borderId="22" xfId="0" applyNumberFormat="1" applyFont="1" applyBorder="1" applyAlignment="1">
      <alignment horizontal="center" vertical="center" wrapText="1"/>
    </xf>
    <xf numFmtId="4" fontId="4" fillId="0" borderId="8" xfId="3" applyNumberFormat="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8" fillId="0" borderId="0" xfId="0" applyFont="1"/>
    <xf numFmtId="0" fontId="5" fillId="0" borderId="1" xfId="7" applyFont="1" applyBorder="1" applyAlignment="1">
      <alignment horizontal="center" vertical="center" wrapText="1"/>
    </xf>
    <xf numFmtId="0" fontId="5" fillId="0" borderId="1" xfId="0" applyFont="1" applyBorder="1" applyAlignment="1">
      <alignment horizontal="center" vertical="center"/>
    </xf>
    <xf numFmtId="1" fontId="5" fillId="0" borderId="1" xfId="7" applyNumberFormat="1" applyFont="1" applyBorder="1" applyAlignment="1">
      <alignment horizontal="center" vertical="center" wrapText="1"/>
    </xf>
    <xf numFmtId="49" fontId="5" fillId="0" borderId="1" xfId="7" applyNumberFormat="1" applyFont="1" applyBorder="1" applyAlignment="1">
      <alignment horizontal="center" vertical="center" wrapText="1"/>
    </xf>
    <xf numFmtId="0" fontId="5" fillId="0" borderId="3" xfId="0" applyFont="1" applyBorder="1" applyAlignment="1">
      <alignment horizontal="center" vertical="center"/>
    </xf>
    <xf numFmtId="49" fontId="5" fillId="0" borderId="1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21" fillId="0" borderId="1" xfId="0" applyFont="1" applyBorder="1" applyAlignment="1">
      <alignment horizontal="center" vertical="center"/>
    </xf>
    <xf numFmtId="0" fontId="5" fillId="0" borderId="3" xfId="0" applyFont="1" applyBorder="1" applyAlignment="1">
      <alignment horizontal="left" vertical="center" wrapText="1"/>
    </xf>
    <xf numFmtId="49" fontId="5" fillId="0" borderId="19" xfId="0" applyNumberFormat="1" applyFont="1" applyBorder="1" applyAlignment="1">
      <alignment horizontal="center" vertical="center"/>
    </xf>
    <xf numFmtId="0" fontId="5" fillId="0" borderId="7" xfId="0" applyFont="1" applyBorder="1" applyAlignment="1">
      <alignment horizontal="left" vertical="center" wrapText="1"/>
    </xf>
    <xf numFmtId="1" fontId="5" fillId="0" borderId="7" xfId="0" applyNumberFormat="1" applyFont="1" applyBorder="1" applyAlignment="1">
      <alignment horizontal="center" vertical="center"/>
    </xf>
    <xf numFmtId="1" fontId="5" fillId="0" borderId="1" xfId="8" applyNumberFormat="1" applyFont="1" applyBorder="1" applyAlignment="1">
      <alignment horizontal="center" vertical="center" wrapText="1"/>
    </xf>
    <xf numFmtId="1" fontId="5" fillId="0" borderId="3" xfId="8" applyNumberFormat="1" applyFont="1" applyBorder="1" applyAlignment="1">
      <alignment horizontal="center" vertical="center" wrapText="1"/>
    </xf>
    <xf numFmtId="49" fontId="5" fillId="0" borderId="7" xfId="8" applyNumberFormat="1" applyFont="1" applyBorder="1" applyAlignment="1">
      <alignment horizontal="center" vertical="center" wrapText="1"/>
    </xf>
    <xf numFmtId="0" fontId="5" fillId="0" borderId="7" xfId="8" applyFont="1" applyBorder="1" applyAlignment="1">
      <alignment horizontal="center" vertical="center" wrapText="1"/>
    </xf>
    <xf numFmtId="49" fontId="5" fillId="0" borderId="1" xfId="8" applyNumberFormat="1" applyFont="1" applyBorder="1" applyAlignment="1">
      <alignment horizontal="center" vertical="center" wrapText="1"/>
    </xf>
    <xf numFmtId="49" fontId="5" fillId="0" borderId="1" xfId="0" applyNumberFormat="1" applyFont="1" applyBorder="1" applyAlignment="1">
      <alignment horizontal="center"/>
    </xf>
    <xf numFmtId="49" fontId="5" fillId="0" borderId="7" xfId="8" applyNumberFormat="1" applyFont="1" applyBorder="1" applyAlignment="1">
      <alignment horizontal="left" vertical="center" wrapText="1"/>
    </xf>
    <xf numFmtId="49" fontId="5" fillId="0" borderId="3" xfId="0" applyNumberFormat="1" applyFont="1" applyBorder="1" applyAlignment="1">
      <alignment horizontal="center" vertical="center"/>
    </xf>
    <xf numFmtId="0" fontId="5" fillId="0" borderId="7" xfId="0" applyFont="1" applyBorder="1" applyAlignment="1">
      <alignment horizontal="left" vertical="center"/>
    </xf>
    <xf numFmtId="4" fontId="4" fillId="4" borderId="19" xfId="3" applyNumberFormat="1" applyFont="1" applyFill="1" applyBorder="1" applyAlignment="1" applyProtection="1">
      <alignment horizontal="center" vertical="center" wrapText="1"/>
      <protection locked="0"/>
    </xf>
    <xf numFmtId="0" fontId="9"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1" fontId="5" fillId="0" borderId="11" xfId="7" applyNumberFormat="1" applyFont="1" applyBorder="1" applyAlignment="1">
      <alignment horizontal="center" vertical="center" wrapText="1"/>
    </xf>
    <xf numFmtId="49" fontId="5" fillId="0" borderId="7" xfId="0" applyNumberFormat="1" applyFont="1" applyBorder="1" applyAlignment="1">
      <alignment horizontal="left" vertical="center" wrapText="1"/>
    </xf>
    <xf numFmtId="1" fontId="21" fillId="0" borderId="16" xfId="0" applyNumberFormat="1" applyFont="1" applyBorder="1" applyAlignment="1">
      <alignment horizontal="center"/>
    </xf>
    <xf numFmtId="49" fontId="5" fillId="0" borderId="3" xfId="8" applyNumberFormat="1" applyFont="1" applyBorder="1" applyAlignment="1">
      <alignment horizontal="center" vertical="center" wrapText="1"/>
    </xf>
    <xf numFmtId="49" fontId="5" fillId="0" borderId="26" xfId="0" applyNumberFormat="1" applyFont="1" applyBorder="1" applyAlignment="1">
      <alignment horizontal="left" vertical="center" wrapText="1"/>
    </xf>
    <xf numFmtId="4" fontId="4" fillId="4" borderId="26" xfId="3" applyNumberFormat="1" applyFont="1" applyFill="1" applyBorder="1" applyAlignment="1" applyProtection="1">
      <alignment horizontal="center" vertical="center" wrapText="1"/>
      <protection locked="0"/>
    </xf>
    <xf numFmtId="49" fontId="5" fillId="0" borderId="19"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 fontId="4" fillId="0" borderId="27" xfId="0"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0" fontId="4" fillId="0" borderId="0" xfId="4" applyFont="1" applyAlignment="1">
      <alignment vertical="center" wrapText="1"/>
    </xf>
    <xf numFmtId="0" fontId="4" fillId="0" borderId="0" xfId="4" applyFont="1" applyAlignment="1">
      <alignment vertical="center"/>
    </xf>
    <xf numFmtId="2" fontId="4" fillId="0" borderId="0" xfId="4" applyNumberFormat="1" applyFont="1" applyAlignment="1">
      <alignment vertical="center"/>
    </xf>
    <xf numFmtId="4" fontId="4" fillId="0" borderId="25" xfId="3" applyNumberFormat="1" applyFont="1" applyBorder="1" applyAlignment="1">
      <alignment horizontal="center" vertical="center" wrapText="1"/>
    </xf>
    <xf numFmtId="0" fontId="4" fillId="0" borderId="0" xfId="0" applyFont="1" applyAlignment="1" applyProtection="1">
      <alignment horizontal="center" vertical="center" wrapText="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2" fontId="4" fillId="0" borderId="0" xfId="4" applyNumberFormat="1" applyFont="1" applyAlignment="1">
      <alignment horizontal="right" vertical="center"/>
    </xf>
    <xf numFmtId="4" fontId="4" fillId="0" borderId="0" xfId="3" applyNumberFormat="1" applyFont="1" applyAlignment="1">
      <alignment horizontal="center" vertical="center" wrapText="1"/>
    </xf>
    <xf numFmtId="0" fontId="2" fillId="0" borderId="30" xfId="2" applyFont="1" applyBorder="1" applyAlignment="1" applyProtection="1">
      <alignment horizontal="center" vertical="center" wrapText="1"/>
    </xf>
    <xf numFmtId="49" fontId="9" fillId="0" borderId="31"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0" fontId="21" fillId="0" borderId="0" xfId="0" applyFont="1" applyAlignment="1">
      <alignment horizontal="center"/>
    </xf>
    <xf numFmtId="49" fontId="9" fillId="0" borderId="30" xfId="0" applyNumberFormat="1" applyFont="1" applyBorder="1" applyAlignment="1">
      <alignment horizontal="center"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32" xfId="0" applyFont="1" applyBorder="1" applyAlignment="1">
      <alignment horizontal="center" vertical="center"/>
    </xf>
    <xf numFmtId="4" fontId="15" fillId="0" borderId="2"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19" xfId="0" applyFont="1" applyBorder="1" applyAlignment="1">
      <alignment vertical="center" wrapText="1"/>
    </xf>
    <xf numFmtId="4" fontId="15" fillId="0" borderId="22" xfId="0" applyNumberFormat="1" applyFont="1" applyBorder="1" applyAlignment="1">
      <alignment horizontal="center" vertical="center"/>
    </xf>
    <xf numFmtId="0" fontId="14" fillId="0" borderId="28" xfId="0" applyFont="1" applyBorder="1" applyAlignment="1">
      <alignment horizontal="center" vertical="center" wrapText="1"/>
    </xf>
    <xf numFmtId="0" fontId="14" fillId="0" borderId="36" xfId="0" applyFont="1" applyBorder="1" applyAlignment="1">
      <alignment horizontal="right" vertical="center"/>
    </xf>
    <xf numFmtId="4" fontId="17" fillId="0" borderId="18" xfId="0" applyNumberFormat="1" applyFont="1" applyBorder="1" applyAlignment="1">
      <alignment horizontal="center" vertical="center"/>
    </xf>
    <xf numFmtId="0" fontId="10" fillId="0" borderId="0" xfId="0" applyFont="1" applyAlignment="1" applyProtection="1">
      <alignment horizontal="center" vertical="center"/>
      <protection locked="0"/>
    </xf>
    <xf numFmtId="4" fontId="10" fillId="0" borderId="25" xfId="0" applyNumberFormat="1" applyFont="1" applyBorder="1" applyAlignment="1" applyProtection="1">
      <alignment horizontal="center" vertical="center"/>
      <protection locked="0"/>
    </xf>
    <xf numFmtId="1" fontId="5" fillId="0" borderId="7" xfId="8" applyNumberFormat="1" applyFont="1" applyBorder="1" applyAlignment="1">
      <alignment horizontal="center" vertical="center" wrapText="1"/>
    </xf>
    <xf numFmtId="0" fontId="13" fillId="0" borderId="30" xfId="0" applyFont="1" applyBorder="1" applyAlignment="1">
      <alignment horizontal="center" vertical="center"/>
    </xf>
    <xf numFmtId="0" fontId="13" fillId="0" borderId="3" xfId="0" applyFont="1" applyBorder="1" applyAlignment="1">
      <alignment vertical="center" wrapText="1"/>
    </xf>
    <xf numFmtId="4" fontId="15" fillId="0" borderId="4" xfId="0" applyNumberFormat="1" applyFont="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4" fontId="5" fillId="4" borderId="40" xfId="4" applyNumberFormat="1" applyFont="1" applyFill="1" applyBorder="1" applyAlignment="1" applyProtection="1">
      <alignment horizontal="center" vertical="center" wrapText="1"/>
      <protection locked="0"/>
    </xf>
    <xf numFmtId="4" fontId="5" fillId="0" borderId="41" xfId="0" applyNumberFormat="1" applyFont="1" applyBorder="1" applyAlignment="1">
      <alignment horizontal="center" vertical="center" wrapText="1"/>
    </xf>
    <xf numFmtId="4" fontId="5" fillId="6" borderId="37" xfId="4" applyNumberFormat="1" applyFont="1" applyFill="1" applyBorder="1" applyAlignment="1" applyProtection="1">
      <alignment horizontal="center" vertical="center" wrapText="1"/>
      <protection locked="0"/>
    </xf>
    <xf numFmtId="4" fontId="5" fillId="6" borderId="37" xfId="0" applyNumberFormat="1" applyFont="1" applyFill="1" applyBorder="1" applyAlignment="1">
      <alignment horizontal="center" vertical="center" wrapText="1"/>
    </xf>
    <xf numFmtId="4" fontId="4" fillId="0" borderId="14" xfId="0" applyNumberFormat="1" applyFont="1" applyBorder="1" applyAlignment="1" applyProtection="1">
      <alignment horizontal="center" vertical="center" wrapText="1"/>
      <protection locked="0"/>
    </xf>
    <xf numFmtId="4" fontId="4" fillId="0" borderId="20" xfId="0" applyNumberFormat="1" applyFont="1" applyBorder="1" applyAlignment="1" applyProtection="1">
      <alignment horizontal="center" vertical="center" wrapText="1"/>
      <protection locked="0"/>
    </xf>
    <xf numFmtId="4" fontId="10" fillId="0" borderId="39" xfId="0" applyNumberFormat="1" applyFont="1" applyBorder="1" applyAlignment="1" applyProtection="1">
      <alignment horizontal="center" vertical="center"/>
      <protection locked="0"/>
    </xf>
    <xf numFmtId="0" fontId="12" fillId="2" borderId="0" xfId="1" applyFont="1" applyFill="1" applyAlignment="1" applyProtection="1">
      <alignment horizontal="center" vertical="center" wrapText="1"/>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4" fontId="6" fillId="0" borderId="38" xfId="0" applyNumberFormat="1" applyFont="1" applyBorder="1" applyAlignment="1" applyProtection="1">
      <alignment horizontal="center" vertical="center" wrapText="1"/>
      <protection locked="0"/>
    </xf>
    <xf numFmtId="4" fontId="6" fillId="0" borderId="14" xfId="0" applyNumberFormat="1" applyFont="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wrapText="1"/>
      <protection locked="0"/>
    </xf>
    <xf numFmtId="0" fontId="2" fillId="3" borderId="29" xfId="1" applyFont="1" applyFill="1" applyBorder="1" applyAlignment="1" applyProtection="1">
      <alignment horizontal="center" vertical="center"/>
    </xf>
    <xf numFmtId="0" fontId="7" fillId="0" borderId="0" xfId="0" applyFont="1" applyAlignment="1">
      <alignment wrapText="1"/>
    </xf>
    <xf numFmtId="0" fontId="0" fillId="0" borderId="0" xfId="0" applyAlignment="1">
      <alignment wrapText="1"/>
    </xf>
    <xf numFmtId="0" fontId="6" fillId="0" borderId="3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0" fillId="0" borderId="0" xfId="0"/>
    <xf numFmtId="2" fontId="0" fillId="0" borderId="21" xfId="0" applyNumberFormat="1" applyBorder="1"/>
    <xf numFmtId="2" fontId="0" fillId="0" borderId="37" xfId="0" applyNumberFormat="1" applyBorder="1"/>
    <xf numFmtId="2" fontId="0" fillId="0" borderId="9" xfId="0" applyNumberFormat="1" applyBorder="1"/>
    <xf numFmtId="0" fontId="4" fillId="3" borderId="2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4" fillId="5" borderId="33"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34" xfId="0" applyFont="1" applyFill="1" applyBorder="1" applyAlignment="1">
      <alignment horizontal="center" vertical="center"/>
    </xf>
    <xf numFmtId="0" fontId="22" fillId="0" borderId="0" xfId="0" applyFont="1" applyAlignment="1">
      <alignment wrapText="1"/>
    </xf>
  </cellXfs>
  <cellStyles count="9">
    <cellStyle name="Įprastas" xfId="0" builtinId="0"/>
    <cellStyle name="Įprastas 2" xfId="5" xr:uid="{7B2FC5F9-26DE-41CD-96A4-516864D5524F}"/>
    <cellStyle name="Įprastas 2 2" xfId="6" xr:uid="{ADF75511-903A-42FE-9899-F34A84157FF3}"/>
    <cellStyle name="Normal 2 2" xfId="1" xr:uid="{9C3F313E-839D-4FDD-BAD8-38868B7AF240}"/>
    <cellStyle name="Normal 3" xfId="4" xr:uid="{CB4AE972-5A2E-49BF-9160-7EB055E60743}"/>
    <cellStyle name="Normal 4" xfId="7" xr:uid="{23AE0DB6-8F85-4DD7-A2DA-50D192BABB4D}"/>
    <cellStyle name="Normal 7" xfId="8" xr:uid="{DBFAD4EA-8BD8-46F0-913A-BCE29787460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3:I100"/>
  <sheetViews>
    <sheetView tabSelected="1" topLeftCell="A31" zoomScaleNormal="100" workbookViewId="0">
      <selection activeCell="K89" sqref="K89"/>
    </sheetView>
  </sheetViews>
  <sheetFormatPr defaultColWidth="9.140625" defaultRowHeight="15" x14ac:dyDescent="0.25"/>
  <cols>
    <col min="1" max="1" width="33.5703125" style="15" customWidth="1"/>
    <col min="2" max="2" width="8.28515625" style="15" bestFit="1" customWidth="1"/>
    <col min="3" max="3" width="79.42578125" style="9" customWidth="1"/>
    <col min="4" max="4" width="9.140625" style="8"/>
    <col min="5" max="5" width="12.28515625" style="26" customWidth="1"/>
    <col min="6" max="6" width="20.7109375" style="10" customWidth="1"/>
    <col min="7" max="7" width="16.140625" style="8" customWidth="1"/>
    <col min="8" max="8" width="21.5703125" style="11" customWidth="1"/>
    <col min="9" max="9" width="16.140625" style="5" customWidth="1"/>
    <col min="10" max="16384" width="9.140625" style="5"/>
  </cols>
  <sheetData>
    <row r="3" spans="1:7" ht="13.9" x14ac:dyDescent="0.25">
      <c r="F3" s="121" t="s">
        <v>202</v>
      </c>
    </row>
    <row r="4" spans="1:7" ht="13.9" x14ac:dyDescent="0.25">
      <c r="F4" s="121"/>
    </row>
    <row r="5" spans="1:7" ht="30" x14ac:dyDescent="0.25">
      <c r="A5" s="15" t="s">
        <v>207</v>
      </c>
      <c r="F5" s="121"/>
    </row>
    <row r="8" spans="1:7" ht="40.15" customHeight="1" x14ac:dyDescent="0.25">
      <c r="A8" s="138" t="s">
        <v>0</v>
      </c>
      <c r="B8" s="138"/>
      <c r="C8" s="138"/>
      <c r="D8" s="138"/>
      <c r="E8" s="138"/>
      <c r="F8" s="138"/>
      <c r="G8" s="138"/>
    </row>
    <row r="9" spans="1:7" ht="21.75" customHeight="1" thickBot="1" x14ac:dyDescent="0.3">
      <c r="A9" s="1"/>
      <c r="B9" s="1"/>
      <c r="C9" s="1"/>
      <c r="D9" s="1"/>
      <c r="E9" s="24"/>
      <c r="F9" s="1"/>
      <c r="G9" s="1"/>
    </row>
    <row r="10" spans="1:7" ht="21.75" customHeight="1" x14ac:dyDescent="0.25">
      <c r="A10" s="139" t="s">
        <v>1</v>
      </c>
      <c r="B10" s="139"/>
      <c r="C10" s="139"/>
      <c r="D10" s="139"/>
      <c r="E10" s="139"/>
      <c r="F10" s="139"/>
      <c r="G10" s="140"/>
    </row>
    <row r="11" spans="1:7" ht="51.6" customHeight="1" thickBot="1" x14ac:dyDescent="0.3">
      <c r="A11" s="20" t="s">
        <v>2</v>
      </c>
      <c r="B11" s="20" t="s">
        <v>3</v>
      </c>
      <c r="C11" s="20" t="s">
        <v>4</v>
      </c>
      <c r="D11" s="20" t="s">
        <v>5</v>
      </c>
      <c r="E11" s="25" t="s">
        <v>6</v>
      </c>
      <c r="F11" s="21" t="s">
        <v>7</v>
      </c>
      <c r="G11" s="22" t="s">
        <v>8</v>
      </c>
    </row>
    <row r="12" spans="1:7" ht="29.1" customHeight="1" x14ac:dyDescent="0.25">
      <c r="A12" s="27" t="s">
        <v>9</v>
      </c>
      <c r="B12" s="61" t="s">
        <v>10</v>
      </c>
      <c r="C12" s="86" t="s">
        <v>11</v>
      </c>
      <c r="D12" s="52" t="s">
        <v>12</v>
      </c>
      <c r="E12" s="52">
        <v>1.66</v>
      </c>
      <c r="F12" s="3"/>
      <c r="G12" s="16">
        <f t="shared" ref="G12:G89" si="0">ROUND((E12*F12),2)</f>
        <v>0</v>
      </c>
    </row>
    <row r="13" spans="1:7" ht="29.1" customHeight="1" x14ac:dyDescent="0.25">
      <c r="A13" s="14" t="s">
        <v>9</v>
      </c>
      <c r="B13" s="58" t="s">
        <v>13</v>
      </c>
      <c r="C13" s="2" t="s">
        <v>14</v>
      </c>
      <c r="D13" s="53" t="s">
        <v>15</v>
      </c>
      <c r="E13" s="54">
        <v>30</v>
      </c>
      <c r="F13" s="3"/>
      <c r="G13" s="16">
        <f t="shared" si="0"/>
        <v>0</v>
      </c>
    </row>
    <row r="14" spans="1:7" ht="29.1" customHeight="1" x14ac:dyDescent="0.25">
      <c r="A14" s="14" t="s">
        <v>9</v>
      </c>
      <c r="B14" s="58" t="s">
        <v>16</v>
      </c>
      <c r="C14" s="2" t="s">
        <v>17</v>
      </c>
      <c r="D14" s="53" t="s">
        <v>15</v>
      </c>
      <c r="E14" s="55" t="s">
        <v>18</v>
      </c>
      <c r="F14" s="3"/>
      <c r="G14" s="16">
        <f t="shared" si="0"/>
        <v>0</v>
      </c>
    </row>
    <row r="15" spans="1:7" ht="29.1" customHeight="1" x14ac:dyDescent="0.25">
      <c r="A15" s="14" t="s">
        <v>9</v>
      </c>
      <c r="B15" s="58" t="s">
        <v>19</v>
      </c>
      <c r="C15" s="2" t="s">
        <v>20</v>
      </c>
      <c r="D15" s="53" t="s">
        <v>15</v>
      </c>
      <c r="E15" s="55" t="s">
        <v>21</v>
      </c>
      <c r="F15" s="3"/>
      <c r="G15" s="16">
        <f t="shared" si="0"/>
        <v>0</v>
      </c>
    </row>
    <row r="16" spans="1:7" ht="29.1" customHeight="1" x14ac:dyDescent="0.25">
      <c r="A16" s="14" t="s">
        <v>9</v>
      </c>
      <c r="B16" s="58" t="s">
        <v>22</v>
      </c>
      <c r="C16" s="2" t="s">
        <v>23</v>
      </c>
      <c r="D16" s="53" t="s">
        <v>24</v>
      </c>
      <c r="E16" s="52">
        <v>10</v>
      </c>
      <c r="F16" s="3"/>
      <c r="G16" s="16">
        <f t="shared" si="0"/>
        <v>0</v>
      </c>
    </row>
    <row r="17" spans="1:9" ht="29.1" customHeight="1" x14ac:dyDescent="0.25">
      <c r="A17" s="14" t="s">
        <v>9</v>
      </c>
      <c r="B17" s="58" t="s">
        <v>25</v>
      </c>
      <c r="C17" s="2" t="s">
        <v>26</v>
      </c>
      <c r="D17" s="53" t="s">
        <v>24</v>
      </c>
      <c r="E17" s="52">
        <v>1</v>
      </c>
      <c r="F17" s="3"/>
      <c r="G17" s="16">
        <f t="shared" si="0"/>
        <v>0</v>
      </c>
    </row>
    <row r="18" spans="1:9" ht="29.1" customHeight="1" x14ac:dyDescent="0.25">
      <c r="A18" s="14" t="s">
        <v>9</v>
      </c>
      <c r="B18" s="58" t="s">
        <v>27</v>
      </c>
      <c r="C18" s="2" t="s">
        <v>28</v>
      </c>
      <c r="D18" s="53" t="s">
        <v>24</v>
      </c>
      <c r="E18" s="52">
        <v>5</v>
      </c>
      <c r="F18" s="3"/>
      <c r="G18" s="16">
        <f t="shared" si="0"/>
        <v>0</v>
      </c>
    </row>
    <row r="19" spans="1:9" ht="29.1" customHeight="1" x14ac:dyDescent="0.25">
      <c r="A19" s="14" t="s">
        <v>9</v>
      </c>
      <c r="B19" s="58" t="s">
        <v>29</v>
      </c>
      <c r="C19" s="2" t="s">
        <v>30</v>
      </c>
      <c r="D19" s="53" t="s">
        <v>24</v>
      </c>
      <c r="E19" s="52">
        <v>1</v>
      </c>
      <c r="F19" s="3"/>
      <c r="G19" s="16">
        <f t="shared" si="0"/>
        <v>0</v>
      </c>
    </row>
    <row r="20" spans="1:9" ht="29.1" customHeight="1" x14ac:dyDescent="0.25">
      <c r="A20" s="14" t="s">
        <v>9</v>
      </c>
      <c r="B20" s="58" t="s">
        <v>31</v>
      </c>
      <c r="C20" s="2" t="s">
        <v>32</v>
      </c>
      <c r="D20" s="53" t="s">
        <v>24</v>
      </c>
      <c r="E20" s="52">
        <v>16</v>
      </c>
      <c r="F20" s="3"/>
      <c r="G20" s="16">
        <f t="shared" si="0"/>
        <v>0</v>
      </c>
    </row>
    <row r="21" spans="1:9" ht="60.95" customHeight="1" x14ac:dyDescent="0.25">
      <c r="A21" s="14" t="s">
        <v>9</v>
      </c>
      <c r="B21" s="58" t="s">
        <v>33</v>
      </c>
      <c r="C21" s="2" t="s">
        <v>225</v>
      </c>
      <c r="D21" s="53" t="s">
        <v>34</v>
      </c>
      <c r="E21" s="52">
        <v>1</v>
      </c>
      <c r="F21" s="3"/>
      <c r="G21" s="16">
        <f t="shared" si="0"/>
        <v>0</v>
      </c>
    </row>
    <row r="22" spans="1:9" ht="29.1" customHeight="1" x14ac:dyDescent="0.25">
      <c r="A22" s="14" t="s">
        <v>9</v>
      </c>
      <c r="B22" s="58" t="s">
        <v>35</v>
      </c>
      <c r="C22" s="2" t="s">
        <v>36</v>
      </c>
      <c r="D22" s="53" t="s">
        <v>34</v>
      </c>
      <c r="E22" s="52">
        <v>1</v>
      </c>
      <c r="F22" s="3"/>
      <c r="G22" s="16">
        <f t="shared" si="0"/>
        <v>0</v>
      </c>
    </row>
    <row r="23" spans="1:9" ht="29.1" customHeight="1" x14ac:dyDescent="0.25">
      <c r="A23" s="14" t="s">
        <v>9</v>
      </c>
      <c r="B23" s="58" t="s">
        <v>37</v>
      </c>
      <c r="C23" s="2" t="s">
        <v>38</v>
      </c>
      <c r="D23" s="53" t="s">
        <v>34</v>
      </c>
      <c r="E23" s="52">
        <v>6</v>
      </c>
      <c r="F23" s="3"/>
      <c r="G23" s="16">
        <f t="shared" si="0"/>
        <v>0</v>
      </c>
    </row>
    <row r="24" spans="1:9" ht="29.1" customHeight="1" x14ac:dyDescent="0.25">
      <c r="A24" s="14" t="s">
        <v>9</v>
      </c>
      <c r="B24" s="58" t="s">
        <v>39</v>
      </c>
      <c r="C24" s="2" t="s">
        <v>40</v>
      </c>
      <c r="D24" s="53" t="s">
        <v>34</v>
      </c>
      <c r="E24" s="52">
        <v>16</v>
      </c>
      <c r="F24" s="3"/>
      <c r="G24" s="16">
        <f t="shared" si="0"/>
        <v>0</v>
      </c>
    </row>
    <row r="25" spans="1:9" ht="29.1" customHeight="1" x14ac:dyDescent="0.25">
      <c r="A25" s="14" t="s">
        <v>9</v>
      </c>
      <c r="B25" s="58" t="s">
        <v>41</v>
      </c>
      <c r="C25" s="2" t="s">
        <v>14</v>
      </c>
      <c r="D25" s="53" t="s">
        <v>15</v>
      </c>
      <c r="E25" s="54">
        <v>15</v>
      </c>
      <c r="F25" s="3"/>
      <c r="G25" s="16">
        <f t="shared" si="0"/>
        <v>0</v>
      </c>
    </row>
    <row r="26" spans="1:9" ht="29.1" customHeight="1" thickBot="1" x14ac:dyDescent="0.3">
      <c r="A26" s="14" t="s">
        <v>9</v>
      </c>
      <c r="B26" s="58" t="s">
        <v>42</v>
      </c>
      <c r="C26" s="2" t="s">
        <v>43</v>
      </c>
      <c r="D26" s="53" t="s">
        <v>44</v>
      </c>
      <c r="E26" s="54">
        <v>84</v>
      </c>
      <c r="F26" s="79"/>
      <c r="G26" s="16">
        <f t="shared" si="0"/>
        <v>0</v>
      </c>
    </row>
    <row r="27" spans="1:9" ht="29.1" customHeight="1" thickBot="1" x14ac:dyDescent="0.3">
      <c r="A27" s="17" t="s">
        <v>9</v>
      </c>
      <c r="B27" s="77" t="s">
        <v>45</v>
      </c>
      <c r="C27" s="57" t="s">
        <v>46</v>
      </c>
      <c r="D27" s="83" t="s">
        <v>44</v>
      </c>
      <c r="E27" s="85">
        <v>2</v>
      </c>
      <c r="F27" s="19"/>
      <c r="G27" s="42">
        <f t="shared" si="0"/>
        <v>0</v>
      </c>
      <c r="H27" s="46" t="s">
        <v>47</v>
      </c>
      <c r="I27" s="40">
        <f>ROUND(SUM(G12:G27),2)</f>
        <v>0</v>
      </c>
    </row>
    <row r="28" spans="1:9" s="6" customFormat="1" ht="29.1" customHeight="1" x14ac:dyDescent="0.25">
      <c r="A28" s="27" t="s">
        <v>48</v>
      </c>
      <c r="B28" s="61" t="s">
        <v>49</v>
      </c>
      <c r="C28" s="59" t="s">
        <v>50</v>
      </c>
      <c r="D28" s="53" t="s">
        <v>51</v>
      </c>
      <c r="E28" s="61" t="s">
        <v>52</v>
      </c>
      <c r="F28" s="31"/>
      <c r="G28" s="28">
        <f t="shared" si="0"/>
        <v>0</v>
      </c>
      <c r="H28" s="7"/>
    </row>
    <row r="29" spans="1:9" s="6" customFormat="1" ht="29.1" customHeight="1" x14ac:dyDescent="0.25">
      <c r="A29" s="14" t="s">
        <v>48</v>
      </c>
      <c r="B29" s="58" t="s">
        <v>53</v>
      </c>
      <c r="C29" s="59" t="s">
        <v>54</v>
      </c>
      <c r="D29" s="53" t="s">
        <v>51</v>
      </c>
      <c r="E29" s="61" t="s">
        <v>55</v>
      </c>
      <c r="F29" s="31"/>
      <c r="G29" s="28">
        <f t="shared" si="0"/>
        <v>0</v>
      </c>
      <c r="H29" s="7"/>
    </row>
    <row r="30" spans="1:9" s="6" customFormat="1" ht="29.1" customHeight="1" x14ac:dyDescent="0.25">
      <c r="A30" s="14" t="s">
        <v>48</v>
      </c>
      <c r="B30" s="58" t="s">
        <v>56</v>
      </c>
      <c r="C30" s="59" t="s">
        <v>57</v>
      </c>
      <c r="D30" s="53" t="s">
        <v>51</v>
      </c>
      <c r="E30" s="62">
        <v>2591</v>
      </c>
      <c r="F30" s="4"/>
      <c r="G30" s="16">
        <f t="shared" si="0"/>
        <v>0</v>
      </c>
      <c r="H30" s="7"/>
    </row>
    <row r="31" spans="1:9" s="6" customFormat="1" ht="29.1" customHeight="1" x14ac:dyDescent="0.25">
      <c r="A31" s="14" t="s">
        <v>48</v>
      </c>
      <c r="B31" s="58" t="s">
        <v>58</v>
      </c>
      <c r="C31" s="63" t="s">
        <v>59</v>
      </c>
      <c r="D31" s="53" t="s">
        <v>60</v>
      </c>
      <c r="E31" s="62">
        <v>4970</v>
      </c>
      <c r="F31" s="4"/>
      <c r="G31" s="16">
        <f t="shared" si="0"/>
        <v>0</v>
      </c>
      <c r="H31" s="7"/>
    </row>
    <row r="32" spans="1:9" s="6" customFormat="1" ht="29.1" customHeight="1" x14ac:dyDescent="0.25">
      <c r="A32" s="14" t="s">
        <v>48</v>
      </c>
      <c r="B32" s="58" t="s">
        <v>61</v>
      </c>
      <c r="C32" s="63" t="s">
        <v>62</v>
      </c>
      <c r="D32" s="53" t="s">
        <v>60</v>
      </c>
      <c r="E32" s="62">
        <v>2130</v>
      </c>
      <c r="F32" s="4"/>
      <c r="G32" s="16">
        <f t="shared" si="0"/>
        <v>0</v>
      </c>
      <c r="H32" s="7"/>
    </row>
    <row r="33" spans="1:9" s="6" customFormat="1" ht="29.1" customHeight="1" thickBot="1" x14ac:dyDescent="0.3">
      <c r="A33" s="14" t="s">
        <v>48</v>
      </c>
      <c r="B33" s="67" t="s">
        <v>63</v>
      </c>
      <c r="C33" s="63" t="s">
        <v>64</v>
      </c>
      <c r="D33" s="53" t="s">
        <v>51</v>
      </c>
      <c r="E33" s="62">
        <v>1491</v>
      </c>
      <c r="F33" s="4"/>
      <c r="G33" s="16">
        <f t="shared" si="0"/>
        <v>0</v>
      </c>
      <c r="H33" s="7"/>
    </row>
    <row r="34" spans="1:9" s="6" customFormat="1" ht="29.1" customHeight="1" thickBot="1" x14ac:dyDescent="0.3">
      <c r="A34" s="17" t="s">
        <v>48</v>
      </c>
      <c r="B34" s="77" t="s">
        <v>65</v>
      </c>
      <c r="C34" s="64" t="s">
        <v>66</v>
      </c>
      <c r="D34" s="56" t="s">
        <v>51</v>
      </c>
      <c r="E34" s="87">
        <v>639</v>
      </c>
      <c r="F34" s="38"/>
      <c r="G34" s="42">
        <f t="shared" si="0"/>
        <v>0</v>
      </c>
      <c r="H34" s="45" t="s">
        <v>67</v>
      </c>
      <c r="I34" s="35">
        <f>ROUND(SUM(G28:G34),2)</f>
        <v>0</v>
      </c>
    </row>
    <row r="35" spans="1:9" s="6" customFormat="1" ht="29.1" customHeight="1" x14ac:dyDescent="0.25">
      <c r="A35" s="27" t="s">
        <v>68</v>
      </c>
      <c r="B35" s="61" t="s">
        <v>69</v>
      </c>
      <c r="C35" s="78" t="s">
        <v>70</v>
      </c>
      <c r="D35" s="60" t="s">
        <v>15</v>
      </c>
      <c r="E35" s="69">
        <v>364</v>
      </c>
      <c r="F35" s="30"/>
      <c r="G35" s="28">
        <f t="shared" si="0"/>
        <v>0</v>
      </c>
      <c r="H35" s="29"/>
      <c r="I35" s="23"/>
    </row>
    <row r="36" spans="1:9" s="6" customFormat="1" ht="29.1" customHeight="1" x14ac:dyDescent="0.25">
      <c r="A36" s="14" t="s">
        <v>68</v>
      </c>
      <c r="B36" s="58" t="s">
        <v>71</v>
      </c>
      <c r="C36" s="59" t="s">
        <v>72</v>
      </c>
      <c r="D36" s="53" t="s">
        <v>15</v>
      </c>
      <c r="E36" s="70">
        <f>1589-9</f>
        <v>1580</v>
      </c>
      <c r="F36" s="12"/>
      <c r="G36" s="16">
        <f t="shared" si="0"/>
        <v>0</v>
      </c>
      <c r="H36" s="29"/>
      <c r="I36" s="23"/>
    </row>
    <row r="37" spans="1:9" s="6" customFormat="1" ht="29.1" customHeight="1" x14ac:dyDescent="0.25">
      <c r="A37" s="14" t="s">
        <v>68</v>
      </c>
      <c r="B37" s="58" t="s">
        <v>73</v>
      </c>
      <c r="C37" s="59" t="s">
        <v>74</v>
      </c>
      <c r="D37" s="53" t="s">
        <v>75</v>
      </c>
      <c r="E37" s="70">
        <f>24*4</f>
        <v>96</v>
      </c>
      <c r="F37" s="12"/>
      <c r="G37" s="16">
        <f t="shared" si="0"/>
        <v>0</v>
      </c>
      <c r="H37" s="29"/>
      <c r="I37" s="23"/>
    </row>
    <row r="38" spans="1:9" s="6" customFormat="1" ht="29.1" customHeight="1" x14ac:dyDescent="0.25">
      <c r="A38" s="14" t="s">
        <v>68</v>
      </c>
      <c r="B38" s="58" t="s">
        <v>76</v>
      </c>
      <c r="C38" s="59" t="s">
        <v>77</v>
      </c>
      <c r="D38" s="53" t="s">
        <v>34</v>
      </c>
      <c r="E38" s="70">
        <v>2</v>
      </c>
      <c r="F38" s="12"/>
      <c r="G38" s="16">
        <f t="shared" si="0"/>
        <v>0</v>
      </c>
      <c r="H38" s="29"/>
      <c r="I38" s="23"/>
    </row>
    <row r="39" spans="1:9" s="6" customFormat="1" ht="29.1" customHeight="1" x14ac:dyDescent="0.25">
      <c r="A39" s="14" t="s">
        <v>68</v>
      </c>
      <c r="B39" s="58" t="s">
        <v>78</v>
      </c>
      <c r="C39" s="59" t="s">
        <v>79</v>
      </c>
      <c r="D39" s="53" t="s">
        <v>34</v>
      </c>
      <c r="E39" s="70">
        <v>2</v>
      </c>
      <c r="F39" s="12"/>
      <c r="G39" s="16">
        <f t="shared" si="0"/>
        <v>0</v>
      </c>
      <c r="H39" s="29"/>
      <c r="I39" s="23"/>
    </row>
    <row r="40" spans="1:9" s="6" customFormat="1" ht="29.1" customHeight="1" x14ac:dyDescent="0.25">
      <c r="A40" s="14" t="s">
        <v>68</v>
      </c>
      <c r="B40" s="58" t="s">
        <v>80</v>
      </c>
      <c r="C40" s="59" t="s">
        <v>81</v>
      </c>
      <c r="D40" s="53" t="s">
        <v>34</v>
      </c>
      <c r="E40" s="70">
        <v>8</v>
      </c>
      <c r="F40" s="12"/>
      <c r="G40" s="16">
        <f t="shared" si="0"/>
        <v>0</v>
      </c>
      <c r="H40" s="29"/>
      <c r="I40" s="23"/>
    </row>
    <row r="41" spans="1:9" s="6" customFormat="1" ht="29.1" customHeight="1" x14ac:dyDescent="0.25">
      <c r="A41" s="14" t="s">
        <v>68</v>
      </c>
      <c r="B41" s="58" t="s">
        <v>82</v>
      </c>
      <c r="C41" s="59" t="s">
        <v>83</v>
      </c>
      <c r="D41" s="53" t="s">
        <v>34</v>
      </c>
      <c r="E41" s="70">
        <v>3</v>
      </c>
      <c r="F41" s="12"/>
      <c r="G41" s="16">
        <f t="shared" si="0"/>
        <v>0</v>
      </c>
      <c r="H41" s="29"/>
      <c r="I41" s="23"/>
    </row>
    <row r="42" spans="1:9" s="6" customFormat="1" ht="29.1" customHeight="1" x14ac:dyDescent="0.25">
      <c r="A42" s="14" t="s">
        <v>68</v>
      </c>
      <c r="B42" s="58" t="s">
        <v>84</v>
      </c>
      <c r="C42" s="59" t="s">
        <v>85</v>
      </c>
      <c r="D42" s="53" t="s">
        <v>34</v>
      </c>
      <c r="E42" s="70">
        <v>1</v>
      </c>
      <c r="F42" s="12"/>
      <c r="G42" s="16">
        <f t="shared" si="0"/>
        <v>0</v>
      </c>
      <c r="H42" s="29"/>
      <c r="I42" s="23"/>
    </row>
    <row r="43" spans="1:9" s="6" customFormat="1" ht="29.1" customHeight="1" x14ac:dyDescent="0.25">
      <c r="A43" s="14" t="s">
        <v>68</v>
      </c>
      <c r="B43" s="58" t="s">
        <v>86</v>
      </c>
      <c r="C43" s="59" t="s">
        <v>87</v>
      </c>
      <c r="D43" s="53" t="s">
        <v>34</v>
      </c>
      <c r="E43" s="70">
        <v>8</v>
      </c>
      <c r="F43" s="12"/>
      <c r="G43" s="16">
        <f t="shared" si="0"/>
        <v>0</v>
      </c>
      <c r="H43" s="29"/>
      <c r="I43" s="23"/>
    </row>
    <row r="44" spans="1:9" s="6" customFormat="1" ht="29.1" customHeight="1" x14ac:dyDescent="0.25">
      <c r="A44" s="14" t="s">
        <v>68</v>
      </c>
      <c r="B44" s="58" t="s">
        <v>88</v>
      </c>
      <c r="C44" s="59" t="s">
        <v>89</v>
      </c>
      <c r="D44" s="65" t="s">
        <v>34</v>
      </c>
      <c r="E44" s="70">
        <v>1</v>
      </c>
      <c r="F44" s="12"/>
      <c r="G44" s="16">
        <f t="shared" si="0"/>
        <v>0</v>
      </c>
      <c r="H44" s="29"/>
      <c r="I44" s="23"/>
    </row>
    <row r="45" spans="1:9" s="6" customFormat="1" ht="29.1" customHeight="1" x14ac:dyDescent="0.25">
      <c r="A45" s="14" t="s">
        <v>68</v>
      </c>
      <c r="B45" s="58" t="s">
        <v>90</v>
      </c>
      <c r="C45" s="91" t="s">
        <v>168</v>
      </c>
      <c r="D45" s="53" t="s">
        <v>60</v>
      </c>
      <c r="E45" s="70">
        <v>419</v>
      </c>
      <c r="F45" s="12"/>
      <c r="G45" s="16">
        <f t="shared" si="0"/>
        <v>0</v>
      </c>
      <c r="H45" s="29"/>
      <c r="I45" s="23"/>
    </row>
    <row r="46" spans="1:9" s="6" customFormat="1" ht="29.1" customHeight="1" thickBot="1" x14ac:dyDescent="0.3">
      <c r="A46" s="14" t="s">
        <v>68</v>
      </c>
      <c r="B46" s="58" t="s">
        <v>92</v>
      </c>
      <c r="C46" s="59" t="s">
        <v>91</v>
      </c>
      <c r="D46" s="53" t="s">
        <v>51</v>
      </c>
      <c r="E46" s="70">
        <v>23</v>
      </c>
      <c r="F46" s="12"/>
      <c r="G46" s="16">
        <f t="shared" si="0"/>
        <v>0</v>
      </c>
      <c r="H46" s="36"/>
    </row>
    <row r="47" spans="1:9" s="6" customFormat="1" ht="29.1" customHeight="1" thickBot="1" x14ac:dyDescent="0.3">
      <c r="A47" s="17" t="s">
        <v>68</v>
      </c>
      <c r="B47" s="77" t="s">
        <v>211</v>
      </c>
      <c r="C47" s="66" t="s">
        <v>93</v>
      </c>
      <c r="D47" s="56" t="s">
        <v>51</v>
      </c>
      <c r="E47" s="71">
        <v>12</v>
      </c>
      <c r="F47" s="37"/>
      <c r="G47" s="47">
        <f t="shared" si="0"/>
        <v>0</v>
      </c>
      <c r="H47" s="45" t="s">
        <v>94</v>
      </c>
      <c r="I47" s="35">
        <f>ROUND(SUM(G35:G47),2)</f>
        <v>0</v>
      </c>
    </row>
    <row r="48" spans="1:9" s="6" customFormat="1" ht="57.75" customHeight="1" x14ac:dyDescent="0.25">
      <c r="A48" s="27" t="s">
        <v>220</v>
      </c>
      <c r="B48" s="32" t="s">
        <v>95</v>
      </c>
      <c r="C48" s="68" t="s">
        <v>96</v>
      </c>
      <c r="D48" s="60" t="s">
        <v>60</v>
      </c>
      <c r="E48" s="69">
        <v>4046</v>
      </c>
      <c r="F48" s="30"/>
      <c r="G48" s="41">
        <f t="shared" si="0"/>
        <v>0</v>
      </c>
      <c r="H48" s="143" t="s">
        <v>230</v>
      </c>
    </row>
    <row r="49" spans="1:9" s="6" customFormat="1" ht="57.75" customHeight="1" x14ac:dyDescent="0.25">
      <c r="A49" s="27" t="s">
        <v>220</v>
      </c>
      <c r="B49" s="13" t="s">
        <v>97</v>
      </c>
      <c r="C49" s="59" t="s">
        <v>98</v>
      </c>
      <c r="D49" s="53" t="s">
        <v>60</v>
      </c>
      <c r="E49" s="70">
        <f>E48</f>
        <v>4046</v>
      </c>
      <c r="F49" s="12"/>
      <c r="G49" s="16">
        <f t="shared" si="0"/>
        <v>0</v>
      </c>
      <c r="H49" s="144"/>
    </row>
    <row r="50" spans="1:9" s="6" customFormat="1" ht="57.75" customHeight="1" x14ac:dyDescent="0.25">
      <c r="A50" s="27" t="s">
        <v>220</v>
      </c>
      <c r="B50" s="13" t="s">
        <v>99</v>
      </c>
      <c r="C50" s="59" t="s">
        <v>100</v>
      </c>
      <c r="D50" s="53" t="s">
        <v>51</v>
      </c>
      <c r="E50" s="70">
        <f>E48*0.17*1.3</f>
        <v>894.16600000000005</v>
      </c>
      <c r="F50" s="12"/>
      <c r="G50" s="16">
        <f t="shared" si="0"/>
        <v>0</v>
      </c>
      <c r="H50" s="144"/>
    </row>
    <row r="51" spans="1:9" s="6" customFormat="1" ht="57.75" customHeight="1" x14ac:dyDescent="0.25">
      <c r="A51" s="27" t="s">
        <v>220</v>
      </c>
      <c r="B51" s="13" t="s">
        <v>101</v>
      </c>
      <c r="C51" s="59" t="s">
        <v>102</v>
      </c>
      <c r="D51" s="53" t="s">
        <v>60</v>
      </c>
      <c r="E51" s="70">
        <f>259</f>
        <v>259</v>
      </c>
      <c r="F51" s="30"/>
      <c r="G51" s="16">
        <f t="shared" si="0"/>
        <v>0</v>
      </c>
      <c r="H51" s="144"/>
    </row>
    <row r="52" spans="1:9" s="6" customFormat="1" ht="57" customHeight="1" x14ac:dyDescent="0.25">
      <c r="A52" s="27" t="s">
        <v>220</v>
      </c>
      <c r="B52" s="13" t="s">
        <v>103</v>
      </c>
      <c r="C52" s="59" t="s">
        <v>209</v>
      </c>
      <c r="D52" s="53" t="s">
        <v>60</v>
      </c>
      <c r="E52" s="70">
        <v>259</v>
      </c>
      <c r="F52" s="33"/>
      <c r="G52" s="16">
        <f t="shared" si="0"/>
        <v>0</v>
      </c>
      <c r="H52" s="144"/>
    </row>
    <row r="53" spans="1:9" s="6" customFormat="1" ht="57" customHeight="1" x14ac:dyDescent="0.25">
      <c r="A53" s="27" t="s">
        <v>220</v>
      </c>
      <c r="B53" s="13" t="s">
        <v>104</v>
      </c>
      <c r="C53" s="59" t="s">
        <v>210</v>
      </c>
      <c r="D53" s="53" t="s">
        <v>51</v>
      </c>
      <c r="E53" s="70">
        <v>84</v>
      </c>
      <c r="F53" s="33"/>
      <c r="G53" s="16">
        <f t="shared" si="0"/>
        <v>0</v>
      </c>
      <c r="H53" s="144"/>
    </row>
    <row r="54" spans="1:9" s="6" customFormat="1" ht="57" customHeight="1" x14ac:dyDescent="0.25">
      <c r="A54" s="27" t="s">
        <v>220</v>
      </c>
      <c r="B54" s="13" t="s">
        <v>106</v>
      </c>
      <c r="C54" s="59" t="s">
        <v>105</v>
      </c>
      <c r="D54" s="53" t="s">
        <v>15</v>
      </c>
      <c r="E54" s="70">
        <v>9</v>
      </c>
      <c r="F54" s="34"/>
      <c r="G54" s="16">
        <f t="shared" si="0"/>
        <v>0</v>
      </c>
      <c r="H54" s="144"/>
    </row>
    <row r="55" spans="1:9" s="6" customFormat="1" ht="54.75" customHeight="1" x14ac:dyDescent="0.25">
      <c r="A55" s="27" t="s">
        <v>220</v>
      </c>
      <c r="B55" s="13" t="s">
        <v>108</v>
      </c>
      <c r="C55" s="59" t="s">
        <v>107</v>
      </c>
      <c r="D55" s="53" t="s">
        <v>60</v>
      </c>
      <c r="E55" s="70">
        <v>4</v>
      </c>
      <c r="F55" s="34"/>
      <c r="G55" s="16">
        <f t="shared" si="0"/>
        <v>0</v>
      </c>
      <c r="H55" s="144"/>
    </row>
    <row r="56" spans="1:9" s="6" customFormat="1" ht="56.25" customHeight="1" x14ac:dyDescent="0.25">
      <c r="A56" s="27" t="s">
        <v>220</v>
      </c>
      <c r="B56" s="13" t="s">
        <v>110</v>
      </c>
      <c r="C56" s="59" t="s">
        <v>109</v>
      </c>
      <c r="D56" s="53" t="s">
        <v>60</v>
      </c>
      <c r="E56" s="70">
        <f>49</f>
        <v>49</v>
      </c>
      <c r="F56" s="34"/>
      <c r="G56" s="16">
        <f t="shared" si="0"/>
        <v>0</v>
      </c>
      <c r="H56" s="144"/>
    </row>
    <row r="57" spans="1:9" s="6" customFormat="1" ht="56.25" customHeight="1" x14ac:dyDescent="0.25">
      <c r="A57" s="27" t="s">
        <v>220</v>
      </c>
      <c r="B57" s="13" t="s">
        <v>112</v>
      </c>
      <c r="C57" s="59" t="s">
        <v>111</v>
      </c>
      <c r="D57" s="53" t="s">
        <v>60</v>
      </c>
      <c r="E57" s="70">
        <f>49</f>
        <v>49</v>
      </c>
      <c r="F57" s="34"/>
      <c r="G57" s="16">
        <f t="shared" si="0"/>
        <v>0</v>
      </c>
      <c r="H57" s="144"/>
    </row>
    <row r="58" spans="1:9" s="6" customFormat="1" ht="57.75" customHeight="1" x14ac:dyDescent="0.25">
      <c r="A58" s="27" t="s">
        <v>220</v>
      </c>
      <c r="B58" s="13" t="s">
        <v>114</v>
      </c>
      <c r="C58" s="59" t="s">
        <v>113</v>
      </c>
      <c r="D58" s="53" t="s">
        <v>60</v>
      </c>
      <c r="E58" s="70">
        <f>E57*1.1</f>
        <v>53.900000000000006</v>
      </c>
      <c r="F58" s="34"/>
      <c r="G58" s="16">
        <f t="shared" si="0"/>
        <v>0</v>
      </c>
      <c r="H58" s="144"/>
    </row>
    <row r="59" spans="1:9" s="6" customFormat="1" ht="56.25" customHeight="1" x14ac:dyDescent="0.25">
      <c r="A59" s="27" t="s">
        <v>220</v>
      </c>
      <c r="B59" s="13" t="s">
        <v>116</v>
      </c>
      <c r="C59" s="59" t="s">
        <v>115</v>
      </c>
      <c r="D59" s="53" t="s">
        <v>60</v>
      </c>
      <c r="E59" s="70">
        <f>50*0.6+1+7</f>
        <v>38</v>
      </c>
      <c r="F59" s="34"/>
      <c r="G59" s="16">
        <f t="shared" si="0"/>
        <v>0</v>
      </c>
      <c r="H59" s="144"/>
    </row>
    <row r="60" spans="1:9" s="6" customFormat="1" ht="55.5" customHeight="1" x14ac:dyDescent="0.25">
      <c r="A60" s="27" t="s">
        <v>220</v>
      </c>
      <c r="B60" s="13" t="s">
        <v>118</v>
      </c>
      <c r="C60" s="59" t="s">
        <v>117</v>
      </c>
      <c r="D60" s="53" t="s">
        <v>60</v>
      </c>
      <c r="E60" s="70">
        <f>6*0.3*3+2</f>
        <v>7.3999999999999995</v>
      </c>
      <c r="F60" s="34"/>
      <c r="G60" s="16">
        <f t="shared" si="0"/>
        <v>0</v>
      </c>
      <c r="H60" s="144"/>
    </row>
    <row r="61" spans="1:9" s="6" customFormat="1" ht="54.75" customHeight="1" x14ac:dyDescent="0.25">
      <c r="A61" s="27" t="s">
        <v>220</v>
      </c>
      <c r="B61" s="13" t="s">
        <v>120</v>
      </c>
      <c r="C61" s="59" t="s">
        <v>119</v>
      </c>
      <c r="D61" s="53" t="s">
        <v>60</v>
      </c>
      <c r="E61" s="70">
        <f>2757</f>
        <v>2757</v>
      </c>
      <c r="F61" s="34"/>
      <c r="G61" s="16">
        <f t="shared" si="0"/>
        <v>0</v>
      </c>
      <c r="H61" s="144"/>
    </row>
    <row r="62" spans="1:9" s="6" customFormat="1" ht="58.5" customHeight="1" x14ac:dyDescent="0.25">
      <c r="A62" s="27" t="s">
        <v>220</v>
      </c>
      <c r="B62" s="13" t="s">
        <v>122</v>
      </c>
      <c r="C62" s="59" t="s">
        <v>121</v>
      </c>
      <c r="D62" s="53" t="s">
        <v>15</v>
      </c>
      <c r="E62" s="70">
        <f>1582</f>
        <v>1582</v>
      </c>
      <c r="F62" s="30"/>
      <c r="G62" s="16">
        <f t="shared" si="0"/>
        <v>0</v>
      </c>
      <c r="H62" s="144"/>
    </row>
    <row r="63" spans="1:9" s="6" customFormat="1" ht="57" customHeight="1" thickBot="1" x14ac:dyDescent="0.3">
      <c r="A63" s="27" t="s">
        <v>220</v>
      </c>
      <c r="B63" s="13" t="s">
        <v>124</v>
      </c>
      <c r="C63" s="59" t="s">
        <v>123</v>
      </c>
      <c r="D63" s="53" t="s">
        <v>60</v>
      </c>
      <c r="E63" s="70">
        <f>86*0.1+2</f>
        <v>10.6</v>
      </c>
      <c r="F63" s="12"/>
      <c r="G63" s="16">
        <f t="shared" si="0"/>
        <v>0</v>
      </c>
      <c r="H63" s="145"/>
    </row>
    <row r="64" spans="1:9" s="6" customFormat="1" ht="54.75" customHeight="1" thickBot="1" x14ac:dyDescent="0.3">
      <c r="A64" s="17" t="s">
        <v>220</v>
      </c>
      <c r="B64" s="18" t="s">
        <v>208</v>
      </c>
      <c r="C64" s="66" t="s">
        <v>125</v>
      </c>
      <c r="D64" s="56" t="s">
        <v>15</v>
      </c>
      <c r="E64" s="71">
        <v>100</v>
      </c>
      <c r="F64" s="37"/>
      <c r="G64" s="42">
        <f t="shared" ref="G64:G81" si="1">ROUND((E64*F64),2)</f>
        <v>0</v>
      </c>
      <c r="H64" s="39" t="s">
        <v>126</v>
      </c>
      <c r="I64" s="43">
        <f>ROUND(SUM(G48:G64),2)</f>
        <v>0</v>
      </c>
    </row>
    <row r="65" spans="1:9" s="6" customFormat="1" ht="57.75" customHeight="1" x14ac:dyDescent="0.25">
      <c r="A65" s="27" t="s">
        <v>221</v>
      </c>
      <c r="B65" s="32" t="s">
        <v>95</v>
      </c>
      <c r="C65" s="68" t="s">
        <v>96</v>
      </c>
      <c r="D65" s="60" t="s">
        <v>60</v>
      </c>
      <c r="E65" s="69">
        <v>4046</v>
      </c>
      <c r="F65" s="30"/>
      <c r="G65" s="28">
        <f t="shared" si="1"/>
        <v>0</v>
      </c>
      <c r="H65" s="143" t="s">
        <v>227</v>
      </c>
      <c r="I65" s="23"/>
    </row>
    <row r="66" spans="1:9" s="6" customFormat="1" ht="57" customHeight="1" x14ac:dyDescent="0.25">
      <c r="A66" s="27" t="s">
        <v>221</v>
      </c>
      <c r="B66" s="13" t="s">
        <v>97</v>
      </c>
      <c r="C66" s="59" t="s">
        <v>217</v>
      </c>
      <c r="D66" s="53" t="s">
        <v>60</v>
      </c>
      <c r="E66" s="70">
        <f>E65</f>
        <v>4046</v>
      </c>
      <c r="F66" s="12"/>
      <c r="G66" s="16">
        <f t="shared" si="1"/>
        <v>0</v>
      </c>
      <c r="H66" s="144"/>
      <c r="I66" s="23"/>
    </row>
    <row r="67" spans="1:9" s="6" customFormat="1" ht="56.25" customHeight="1" x14ac:dyDescent="0.25">
      <c r="A67" s="27" t="s">
        <v>221</v>
      </c>
      <c r="B67" s="13" t="s">
        <v>99</v>
      </c>
      <c r="C67" s="59" t="s">
        <v>100</v>
      </c>
      <c r="D67" s="53" t="s">
        <v>51</v>
      </c>
      <c r="E67" s="70">
        <f>E65*0.17*1.3</f>
        <v>894.16600000000005</v>
      </c>
      <c r="F67" s="12"/>
      <c r="G67" s="16">
        <f t="shared" si="1"/>
        <v>0</v>
      </c>
      <c r="H67" s="144"/>
      <c r="I67" s="23"/>
    </row>
    <row r="68" spans="1:9" s="6" customFormat="1" ht="57" customHeight="1" x14ac:dyDescent="0.25">
      <c r="A68" s="27" t="s">
        <v>221</v>
      </c>
      <c r="B68" s="13" t="s">
        <v>101</v>
      </c>
      <c r="C68" s="59" t="s">
        <v>102</v>
      </c>
      <c r="D68" s="53" t="s">
        <v>60</v>
      </c>
      <c r="E68" s="70">
        <f>259</f>
        <v>259</v>
      </c>
      <c r="F68" s="12"/>
      <c r="G68" s="16">
        <f t="shared" si="1"/>
        <v>0</v>
      </c>
      <c r="H68" s="144"/>
      <c r="I68" s="23"/>
    </row>
    <row r="69" spans="1:9" s="6" customFormat="1" ht="55.5" customHeight="1" x14ac:dyDescent="0.25">
      <c r="A69" s="27" t="s">
        <v>221</v>
      </c>
      <c r="B69" s="13" t="s">
        <v>103</v>
      </c>
      <c r="C69" s="59" t="s">
        <v>218</v>
      </c>
      <c r="D69" s="53" t="s">
        <v>60</v>
      </c>
      <c r="E69" s="70">
        <v>259</v>
      </c>
      <c r="F69" s="12"/>
      <c r="G69" s="16">
        <f t="shared" si="1"/>
        <v>0</v>
      </c>
      <c r="H69" s="144"/>
      <c r="I69" s="23"/>
    </row>
    <row r="70" spans="1:9" s="6" customFormat="1" ht="58.5" customHeight="1" x14ac:dyDescent="0.25">
      <c r="A70" s="27" t="s">
        <v>221</v>
      </c>
      <c r="B70" s="13" t="s">
        <v>104</v>
      </c>
      <c r="C70" s="59" t="s">
        <v>219</v>
      </c>
      <c r="D70" s="53" t="s">
        <v>51</v>
      </c>
      <c r="E70" s="70">
        <f>E68*0.2*1.3</f>
        <v>67.34</v>
      </c>
      <c r="F70" s="12"/>
      <c r="G70" s="16">
        <f t="shared" si="1"/>
        <v>0</v>
      </c>
      <c r="H70" s="144"/>
      <c r="I70" s="23"/>
    </row>
    <row r="71" spans="1:9" s="6" customFormat="1" ht="56.25" customHeight="1" x14ac:dyDescent="0.25">
      <c r="A71" s="27" t="s">
        <v>221</v>
      </c>
      <c r="B71" s="13" t="s">
        <v>106</v>
      </c>
      <c r="C71" s="59" t="s">
        <v>105</v>
      </c>
      <c r="D71" s="53" t="s">
        <v>15</v>
      </c>
      <c r="E71" s="70">
        <v>9</v>
      </c>
      <c r="F71" s="12"/>
      <c r="G71" s="16">
        <f t="shared" si="1"/>
        <v>0</v>
      </c>
      <c r="H71" s="144"/>
      <c r="I71" s="23"/>
    </row>
    <row r="72" spans="1:9" s="6" customFormat="1" ht="59.25" customHeight="1" x14ac:dyDescent="0.25">
      <c r="A72" s="27" t="s">
        <v>221</v>
      </c>
      <c r="B72" s="13" t="s">
        <v>108</v>
      </c>
      <c r="C72" s="59" t="s">
        <v>107</v>
      </c>
      <c r="D72" s="53" t="s">
        <v>60</v>
      </c>
      <c r="E72" s="70">
        <v>4</v>
      </c>
      <c r="F72" s="12"/>
      <c r="G72" s="16">
        <f t="shared" si="1"/>
        <v>0</v>
      </c>
      <c r="H72" s="144"/>
      <c r="I72" s="23"/>
    </row>
    <row r="73" spans="1:9" s="6" customFormat="1" ht="57" customHeight="1" x14ac:dyDescent="0.25">
      <c r="A73" s="27" t="s">
        <v>221</v>
      </c>
      <c r="B73" s="13" t="s">
        <v>110</v>
      </c>
      <c r="C73" s="59" t="s">
        <v>109</v>
      </c>
      <c r="D73" s="53" t="s">
        <v>60</v>
      </c>
      <c r="E73" s="70">
        <f>49</f>
        <v>49</v>
      </c>
      <c r="F73" s="12"/>
      <c r="G73" s="16">
        <f t="shared" si="1"/>
        <v>0</v>
      </c>
      <c r="H73" s="144"/>
      <c r="I73" s="23"/>
    </row>
    <row r="74" spans="1:9" s="6" customFormat="1" ht="54.75" customHeight="1" x14ac:dyDescent="0.25">
      <c r="A74" s="27" t="s">
        <v>221</v>
      </c>
      <c r="B74" s="13" t="s">
        <v>112</v>
      </c>
      <c r="C74" s="59" t="s">
        <v>111</v>
      </c>
      <c r="D74" s="53" t="s">
        <v>60</v>
      </c>
      <c r="E74" s="70">
        <f>49</f>
        <v>49</v>
      </c>
      <c r="F74" s="12"/>
      <c r="G74" s="16">
        <f t="shared" si="1"/>
        <v>0</v>
      </c>
      <c r="H74" s="144"/>
      <c r="I74" s="23"/>
    </row>
    <row r="75" spans="1:9" s="6" customFormat="1" ht="56.25" customHeight="1" x14ac:dyDescent="0.25">
      <c r="A75" s="27" t="s">
        <v>221</v>
      </c>
      <c r="B75" s="13" t="s">
        <v>114</v>
      </c>
      <c r="C75" s="59" t="s">
        <v>113</v>
      </c>
      <c r="D75" s="53" t="s">
        <v>60</v>
      </c>
      <c r="E75" s="70">
        <f>E74*1.1</f>
        <v>53.900000000000006</v>
      </c>
      <c r="F75" s="12"/>
      <c r="G75" s="16">
        <f t="shared" si="1"/>
        <v>0</v>
      </c>
      <c r="H75" s="144"/>
      <c r="I75" s="23"/>
    </row>
    <row r="76" spans="1:9" s="6" customFormat="1" ht="48.75" customHeight="1" x14ac:dyDescent="0.25">
      <c r="A76" s="27" t="s">
        <v>221</v>
      </c>
      <c r="B76" s="13" t="s">
        <v>116</v>
      </c>
      <c r="C76" s="59" t="s">
        <v>115</v>
      </c>
      <c r="D76" s="53" t="s">
        <v>60</v>
      </c>
      <c r="E76" s="70">
        <f>50*0.6+1+7</f>
        <v>38</v>
      </c>
      <c r="F76" s="12"/>
      <c r="G76" s="16">
        <f t="shared" si="1"/>
        <v>0</v>
      </c>
      <c r="H76" s="144"/>
      <c r="I76" s="23"/>
    </row>
    <row r="77" spans="1:9" s="6" customFormat="1" ht="56.25" customHeight="1" x14ac:dyDescent="0.25">
      <c r="A77" s="27" t="s">
        <v>221</v>
      </c>
      <c r="B77" s="13" t="s">
        <v>118</v>
      </c>
      <c r="C77" s="59" t="s">
        <v>117</v>
      </c>
      <c r="D77" s="53" t="s">
        <v>60</v>
      </c>
      <c r="E77" s="70">
        <f>6*0.3*3+2</f>
        <v>7.3999999999999995</v>
      </c>
      <c r="F77" s="12"/>
      <c r="G77" s="16">
        <f t="shared" si="1"/>
        <v>0</v>
      </c>
      <c r="H77" s="144"/>
      <c r="I77" s="23"/>
    </row>
    <row r="78" spans="1:9" s="6" customFormat="1" ht="54.75" customHeight="1" x14ac:dyDescent="0.25">
      <c r="A78" s="27" t="s">
        <v>221</v>
      </c>
      <c r="B78" s="13" t="s">
        <v>120</v>
      </c>
      <c r="C78" s="59" t="s">
        <v>119</v>
      </c>
      <c r="D78" s="53" t="s">
        <v>60</v>
      </c>
      <c r="E78" s="70">
        <f>2757</f>
        <v>2757</v>
      </c>
      <c r="F78" s="12"/>
      <c r="G78" s="16">
        <f t="shared" si="1"/>
        <v>0</v>
      </c>
      <c r="H78" s="144"/>
      <c r="I78" s="23"/>
    </row>
    <row r="79" spans="1:9" s="6" customFormat="1" ht="54.75" customHeight="1" x14ac:dyDescent="0.25">
      <c r="A79" s="27" t="s">
        <v>221</v>
      </c>
      <c r="B79" s="13" t="s">
        <v>122</v>
      </c>
      <c r="C79" s="59" t="s">
        <v>121</v>
      </c>
      <c r="D79" s="53" t="s">
        <v>15</v>
      </c>
      <c r="E79" s="70">
        <f>1582</f>
        <v>1582</v>
      </c>
      <c r="F79" s="12"/>
      <c r="G79" s="16">
        <f t="shared" si="1"/>
        <v>0</v>
      </c>
      <c r="H79" s="144"/>
      <c r="I79" s="23"/>
    </row>
    <row r="80" spans="1:9" s="6" customFormat="1" ht="55.5" customHeight="1" thickBot="1" x14ac:dyDescent="0.3">
      <c r="A80" s="27" t="s">
        <v>221</v>
      </c>
      <c r="B80" s="13" t="s">
        <v>124</v>
      </c>
      <c r="C80" s="59" t="s">
        <v>123</v>
      </c>
      <c r="D80" s="53" t="s">
        <v>60</v>
      </c>
      <c r="E80" s="70">
        <f>86*0.1+2</f>
        <v>10.6</v>
      </c>
      <c r="F80" s="12"/>
      <c r="G80" s="16">
        <f t="shared" si="1"/>
        <v>0</v>
      </c>
      <c r="H80" s="145"/>
      <c r="I80" s="23"/>
    </row>
    <row r="81" spans="1:9" s="6" customFormat="1" ht="51.75" customHeight="1" thickBot="1" x14ac:dyDescent="0.3">
      <c r="A81" s="17" t="s">
        <v>221</v>
      </c>
      <c r="B81" s="18" t="s">
        <v>208</v>
      </c>
      <c r="C81" s="66" t="s">
        <v>125</v>
      </c>
      <c r="D81" s="56" t="s">
        <v>15</v>
      </c>
      <c r="E81" s="71">
        <v>100</v>
      </c>
      <c r="F81" s="37"/>
      <c r="G81" s="42">
        <f t="shared" si="1"/>
        <v>0</v>
      </c>
      <c r="H81" s="39" t="s">
        <v>126</v>
      </c>
      <c r="I81" s="43">
        <f>ROUND(SUM(G65:G81),2)</f>
        <v>0</v>
      </c>
    </row>
    <row r="82" spans="1:9" s="6" customFormat="1" ht="29.1" customHeight="1" x14ac:dyDescent="0.25">
      <c r="A82" s="27" t="s">
        <v>127</v>
      </c>
      <c r="B82" s="32" t="s">
        <v>128</v>
      </c>
      <c r="C82" s="76" t="s">
        <v>129</v>
      </c>
      <c r="D82" s="72" t="s">
        <v>24</v>
      </c>
      <c r="E82" s="73">
        <v>4</v>
      </c>
      <c r="F82" s="30"/>
      <c r="G82" s="28">
        <f t="shared" si="0"/>
        <v>0</v>
      </c>
      <c r="H82" s="7"/>
    </row>
    <row r="83" spans="1:9" s="6" customFormat="1" ht="29.1" customHeight="1" x14ac:dyDescent="0.25">
      <c r="A83" s="14" t="s">
        <v>127</v>
      </c>
      <c r="B83" s="32" t="s">
        <v>130</v>
      </c>
      <c r="C83" s="59" t="s">
        <v>131</v>
      </c>
      <c r="D83" s="74" t="s">
        <v>132</v>
      </c>
      <c r="E83" s="75" t="s">
        <v>133</v>
      </c>
      <c r="F83" s="30"/>
      <c r="G83" s="28">
        <f t="shared" si="0"/>
        <v>0</v>
      </c>
      <c r="H83" s="7"/>
    </row>
    <row r="84" spans="1:9" s="6" customFormat="1" ht="29.1" customHeight="1" x14ac:dyDescent="0.25">
      <c r="A84" s="14" t="s">
        <v>127</v>
      </c>
      <c r="B84" s="32" t="s">
        <v>134</v>
      </c>
      <c r="C84" s="59" t="s">
        <v>138</v>
      </c>
      <c r="D84" s="53" t="s">
        <v>51</v>
      </c>
      <c r="E84" s="75" t="s">
        <v>139</v>
      </c>
      <c r="F84" s="12"/>
      <c r="G84" s="28">
        <f t="shared" si="0"/>
        <v>0</v>
      </c>
      <c r="H84" s="7"/>
    </row>
    <row r="85" spans="1:9" s="6" customFormat="1" ht="29.1" customHeight="1" x14ac:dyDescent="0.25">
      <c r="A85" s="14" t="s">
        <v>127</v>
      </c>
      <c r="B85" s="32" t="s">
        <v>137</v>
      </c>
      <c r="C85" s="59" t="s">
        <v>141</v>
      </c>
      <c r="D85" s="53" t="s">
        <v>24</v>
      </c>
      <c r="E85" s="70">
        <v>4</v>
      </c>
      <c r="F85" s="12"/>
      <c r="G85" s="28">
        <f t="shared" si="0"/>
        <v>0</v>
      </c>
      <c r="H85" s="7"/>
    </row>
    <row r="86" spans="1:9" s="6" customFormat="1" ht="29.1" customHeight="1" x14ac:dyDescent="0.25">
      <c r="A86" s="14" t="s">
        <v>127</v>
      </c>
      <c r="B86" s="32" t="s">
        <v>140</v>
      </c>
      <c r="C86" s="59" t="s">
        <v>143</v>
      </c>
      <c r="D86" s="53" t="s">
        <v>24</v>
      </c>
      <c r="E86" s="70">
        <v>4</v>
      </c>
      <c r="F86" s="30"/>
      <c r="G86" s="28">
        <f t="shared" si="0"/>
        <v>0</v>
      </c>
    </row>
    <row r="87" spans="1:9" s="6" customFormat="1" ht="29.1" customHeight="1" thickBot="1" x14ac:dyDescent="0.3">
      <c r="A87" s="14" t="s">
        <v>127</v>
      </c>
      <c r="B87" s="32" t="s">
        <v>142</v>
      </c>
      <c r="C87" s="59" t="s">
        <v>145</v>
      </c>
      <c r="D87" s="74" t="s">
        <v>135</v>
      </c>
      <c r="E87" s="70">
        <v>1</v>
      </c>
      <c r="F87" s="12"/>
      <c r="G87" s="28">
        <f t="shared" si="0"/>
        <v>0</v>
      </c>
    </row>
    <row r="88" spans="1:9" s="6" customFormat="1" ht="29.1" customHeight="1" thickBot="1" x14ac:dyDescent="0.3">
      <c r="A88" s="17" t="s">
        <v>127</v>
      </c>
      <c r="B88" s="18" t="s">
        <v>144</v>
      </c>
      <c r="C88" s="66" t="s">
        <v>146</v>
      </c>
      <c r="D88" s="88" t="s">
        <v>34</v>
      </c>
      <c r="E88" s="71">
        <v>1</v>
      </c>
      <c r="F88" s="37"/>
      <c r="G88" s="42">
        <f t="shared" si="0"/>
        <v>0</v>
      </c>
      <c r="H88" s="45" t="s">
        <v>147</v>
      </c>
      <c r="I88" s="43">
        <f>ROUND(SUM(G82:G88),2)</f>
        <v>0</v>
      </c>
    </row>
    <row r="89" spans="1:9" s="6" customFormat="1" ht="63.75" customHeight="1" x14ac:dyDescent="0.25">
      <c r="A89" s="27" t="s">
        <v>148</v>
      </c>
      <c r="B89" s="32" t="s">
        <v>149</v>
      </c>
      <c r="C89" s="68" t="s">
        <v>150</v>
      </c>
      <c r="D89" s="72" t="s">
        <v>34</v>
      </c>
      <c r="E89" s="123">
        <v>1</v>
      </c>
      <c r="F89" s="30"/>
      <c r="G89" s="28">
        <f t="shared" si="0"/>
        <v>0</v>
      </c>
      <c r="H89" s="135"/>
      <c r="I89" s="23"/>
    </row>
    <row r="90" spans="1:9" s="6" customFormat="1" ht="60.95" customHeight="1" thickBot="1" x14ac:dyDescent="0.3">
      <c r="A90" s="80" t="s">
        <v>148</v>
      </c>
      <c r="B90" s="81" t="s">
        <v>222</v>
      </c>
      <c r="C90" s="82" t="s">
        <v>223</v>
      </c>
      <c r="D90" s="83" t="s">
        <v>224</v>
      </c>
      <c r="E90" s="84" t="s">
        <v>226</v>
      </c>
      <c r="F90" s="131" t="s">
        <v>226</v>
      </c>
      <c r="G90" s="132">
        <v>15394</v>
      </c>
      <c r="H90" s="136"/>
      <c r="I90" s="137"/>
    </row>
    <row r="91" spans="1:9" s="6" customFormat="1" ht="60.95" customHeight="1" thickBot="1" x14ac:dyDescent="0.3">
      <c r="A91" s="127"/>
      <c r="B91" s="128"/>
      <c r="C91" s="129"/>
      <c r="D91" s="130"/>
      <c r="E91" s="128"/>
      <c r="F91" s="133"/>
      <c r="G91" s="134"/>
      <c r="H91" s="45" t="s">
        <v>151</v>
      </c>
      <c r="I91" s="122">
        <f>ROUND(SUM(G89:G90),2)</f>
        <v>15394</v>
      </c>
    </row>
    <row r="92" spans="1:9" ht="43.5" thickBot="1" x14ac:dyDescent="0.3">
      <c r="F92" s="44" t="s">
        <v>152</v>
      </c>
      <c r="G92" s="48">
        <f>SUM(G12:G90)</f>
        <v>15394</v>
      </c>
    </row>
    <row r="98" spans="3:5" ht="31.15" customHeight="1" x14ac:dyDescent="0.25">
      <c r="C98"/>
      <c r="D98"/>
      <c r="E98" s="51"/>
    </row>
    <row r="99" spans="3:5" ht="243" customHeight="1" x14ac:dyDescent="0.25">
      <c r="C99" s="141"/>
      <c r="D99" s="141"/>
      <c r="E99" s="141"/>
    </row>
    <row r="100" spans="3:5" ht="112.5" customHeight="1" x14ac:dyDescent="0.25">
      <c r="C100" s="141"/>
      <c r="D100" s="142"/>
      <c r="E100" s="142"/>
    </row>
  </sheetData>
  <mergeCells count="6">
    <mergeCell ref="A8:G8"/>
    <mergeCell ref="A10:G10"/>
    <mergeCell ref="C99:E99"/>
    <mergeCell ref="C100:E100"/>
    <mergeCell ref="H48:H63"/>
    <mergeCell ref="H65:H8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E0BE-3A61-4889-AE02-6A04BA81D92B}">
  <dimension ref="A2:I59"/>
  <sheetViews>
    <sheetView topLeftCell="A50" zoomScaleNormal="100" workbookViewId="0">
      <selection activeCell="L31" sqref="L31"/>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26" customWidth="1"/>
    <col min="6" max="6" width="20.7109375" style="10" customWidth="1"/>
    <col min="7" max="7" width="14.7109375" style="8" customWidth="1"/>
    <col min="8" max="8" width="21.5703125" style="11" customWidth="1"/>
    <col min="9" max="9" width="16.140625" style="5" customWidth="1"/>
    <col min="10" max="16384" width="9.140625" style="5"/>
  </cols>
  <sheetData>
    <row r="2" spans="1:7" x14ac:dyDescent="0.25">
      <c r="A2" s="147" t="s">
        <v>207</v>
      </c>
      <c r="B2" s="148"/>
      <c r="C2" s="148"/>
    </row>
    <row r="5" spans="1:7" ht="42.75" customHeight="1" x14ac:dyDescent="0.25">
      <c r="A5" s="138" t="s">
        <v>155</v>
      </c>
      <c r="B5" s="138"/>
      <c r="C5" s="138"/>
      <c r="D5" s="138"/>
      <c r="E5" s="138"/>
      <c r="F5" s="138"/>
      <c r="G5" s="138"/>
    </row>
    <row r="6" spans="1:7" ht="21.75" customHeight="1" thickBot="1" x14ac:dyDescent="0.3">
      <c r="A6" s="1"/>
      <c r="B6" s="1"/>
      <c r="C6" s="1"/>
      <c r="D6" s="1"/>
      <c r="E6" s="24"/>
      <c r="F6" s="1"/>
      <c r="G6" s="1"/>
    </row>
    <row r="7" spans="1:7" ht="21.75" customHeight="1" x14ac:dyDescent="0.25">
      <c r="A7" s="146" t="s">
        <v>205</v>
      </c>
      <c r="B7" s="139"/>
      <c r="C7" s="139"/>
      <c r="D7" s="139"/>
      <c r="E7" s="139"/>
      <c r="F7" s="139"/>
      <c r="G7" s="140"/>
    </row>
    <row r="8" spans="1:7" ht="43.5" thickBot="1" x14ac:dyDescent="0.3">
      <c r="A8" s="106" t="s">
        <v>2</v>
      </c>
      <c r="B8" s="20" t="s">
        <v>3</v>
      </c>
      <c r="C8" s="20" t="s">
        <v>4</v>
      </c>
      <c r="D8" s="20" t="s">
        <v>5</v>
      </c>
      <c r="E8" s="25" t="s">
        <v>6</v>
      </c>
      <c r="F8" s="21" t="s">
        <v>7</v>
      </c>
      <c r="G8" s="22" t="s">
        <v>8</v>
      </c>
    </row>
    <row r="9" spans="1:7" ht="29.1" customHeight="1" x14ac:dyDescent="0.25">
      <c r="A9" s="107" t="s">
        <v>156</v>
      </c>
      <c r="B9" s="61" t="s">
        <v>10</v>
      </c>
      <c r="C9" s="89" t="s">
        <v>157</v>
      </c>
      <c r="D9" s="58" t="s">
        <v>15</v>
      </c>
      <c r="E9" s="62">
        <v>23</v>
      </c>
      <c r="F9" s="90"/>
      <c r="G9" s="28">
        <f t="shared" ref="G9:G57" si="0">ROUND((E9*F9),2)</f>
        <v>0</v>
      </c>
    </row>
    <row r="10" spans="1:7" ht="29.1" customHeight="1" x14ac:dyDescent="0.25">
      <c r="A10" s="108" t="s">
        <v>156</v>
      </c>
      <c r="B10" s="58" t="s">
        <v>13</v>
      </c>
      <c r="C10" s="2" t="s">
        <v>57</v>
      </c>
      <c r="D10" s="53" t="s">
        <v>51</v>
      </c>
      <c r="E10" s="62">
        <v>50</v>
      </c>
      <c r="F10" s="3"/>
      <c r="G10" s="16">
        <f t="shared" si="0"/>
        <v>0</v>
      </c>
    </row>
    <row r="11" spans="1:7" ht="29.1" customHeight="1" x14ac:dyDescent="0.25">
      <c r="A11" s="108" t="s">
        <v>156</v>
      </c>
      <c r="B11" s="58" t="s">
        <v>16</v>
      </c>
      <c r="C11" s="2" t="s">
        <v>158</v>
      </c>
      <c r="D11" s="58" t="s">
        <v>15</v>
      </c>
      <c r="E11" s="58" t="s">
        <v>159</v>
      </c>
      <c r="F11" s="3"/>
      <c r="G11" s="16">
        <f t="shared" si="0"/>
        <v>0</v>
      </c>
    </row>
    <row r="12" spans="1:7" ht="29.1" customHeight="1" x14ac:dyDescent="0.25">
      <c r="A12" s="108" t="s">
        <v>156</v>
      </c>
      <c r="B12" s="58" t="s">
        <v>19</v>
      </c>
      <c r="C12" s="91" t="s">
        <v>160</v>
      </c>
      <c r="D12" s="53" t="s">
        <v>51</v>
      </c>
      <c r="E12" s="70">
        <v>10</v>
      </c>
      <c r="F12" s="3"/>
      <c r="G12" s="16">
        <f t="shared" si="0"/>
        <v>0</v>
      </c>
    </row>
    <row r="13" spans="1:7" ht="29.1" customHeight="1" x14ac:dyDescent="0.25">
      <c r="A13" s="108" t="s">
        <v>156</v>
      </c>
      <c r="B13" s="58" t="s">
        <v>22</v>
      </c>
      <c r="C13" s="91" t="s">
        <v>161</v>
      </c>
      <c r="D13" s="53" t="s">
        <v>15</v>
      </c>
      <c r="E13" s="62">
        <v>23</v>
      </c>
      <c r="F13" s="3"/>
      <c r="G13" s="16">
        <f t="shared" si="0"/>
        <v>0</v>
      </c>
    </row>
    <row r="14" spans="1:7" ht="29.1" customHeight="1" x14ac:dyDescent="0.25">
      <c r="A14" s="108" t="s">
        <v>156</v>
      </c>
      <c r="B14" s="58" t="s">
        <v>25</v>
      </c>
      <c r="C14" s="91" t="s">
        <v>162</v>
      </c>
      <c r="D14" s="53" t="s">
        <v>51</v>
      </c>
      <c r="E14" s="62">
        <v>3</v>
      </c>
      <c r="F14" s="3"/>
      <c r="G14" s="16">
        <f t="shared" si="0"/>
        <v>0</v>
      </c>
    </row>
    <row r="15" spans="1:7" ht="29.1" customHeight="1" x14ac:dyDescent="0.25">
      <c r="A15" s="108" t="s">
        <v>156</v>
      </c>
      <c r="B15" s="58" t="s">
        <v>27</v>
      </c>
      <c r="C15" s="91" t="s">
        <v>163</v>
      </c>
      <c r="D15" s="53" t="s">
        <v>51</v>
      </c>
      <c r="E15" s="62">
        <f>E13*0.5*1-(0.25*0.25*E13)</f>
        <v>10.0625</v>
      </c>
      <c r="F15" s="3"/>
      <c r="G15" s="16">
        <f t="shared" si="0"/>
        <v>0</v>
      </c>
    </row>
    <row r="16" spans="1:7" ht="29.1" customHeight="1" x14ac:dyDescent="0.25">
      <c r="A16" s="108" t="s">
        <v>156</v>
      </c>
      <c r="B16" s="58" t="s">
        <v>29</v>
      </c>
      <c r="C16" s="91" t="s">
        <v>164</v>
      </c>
      <c r="D16" s="53" t="s">
        <v>34</v>
      </c>
      <c r="E16" s="62">
        <v>4</v>
      </c>
      <c r="F16" s="3"/>
      <c r="G16" s="16">
        <f t="shared" si="0"/>
        <v>0</v>
      </c>
    </row>
    <row r="17" spans="1:9" ht="29.1" customHeight="1" x14ac:dyDescent="0.25">
      <c r="A17" s="108" t="s">
        <v>156</v>
      </c>
      <c r="B17" s="58" t="s">
        <v>31</v>
      </c>
      <c r="C17" s="91" t="s">
        <v>165</v>
      </c>
      <c r="D17" s="53" t="s">
        <v>34</v>
      </c>
      <c r="E17" s="62">
        <v>3</v>
      </c>
      <c r="F17" s="3"/>
      <c r="G17" s="16">
        <f t="shared" si="0"/>
        <v>0</v>
      </c>
    </row>
    <row r="18" spans="1:9" ht="29.1" customHeight="1" x14ac:dyDescent="0.25">
      <c r="A18" s="108" t="s">
        <v>156</v>
      </c>
      <c r="B18" s="58" t="s">
        <v>33</v>
      </c>
      <c r="C18" s="91" t="s">
        <v>81</v>
      </c>
      <c r="D18" s="65" t="s">
        <v>34</v>
      </c>
      <c r="E18" s="70">
        <v>1</v>
      </c>
      <c r="F18" s="3"/>
      <c r="G18" s="16">
        <f t="shared" si="0"/>
        <v>0</v>
      </c>
    </row>
    <row r="19" spans="1:9" ht="29.1" customHeight="1" x14ac:dyDescent="0.25">
      <c r="A19" s="108" t="s">
        <v>156</v>
      </c>
      <c r="B19" s="58" t="s">
        <v>35</v>
      </c>
      <c r="C19" s="91" t="s">
        <v>87</v>
      </c>
      <c r="D19" s="65" t="s">
        <v>34</v>
      </c>
      <c r="E19" s="70">
        <v>1</v>
      </c>
      <c r="F19" s="3"/>
      <c r="G19" s="16">
        <f t="shared" si="0"/>
        <v>0</v>
      </c>
    </row>
    <row r="20" spans="1:9" ht="29.1" customHeight="1" x14ac:dyDescent="0.25">
      <c r="A20" s="108" t="s">
        <v>156</v>
      </c>
      <c r="B20" s="58" t="s">
        <v>37</v>
      </c>
      <c r="C20" s="91" t="s">
        <v>74</v>
      </c>
      <c r="D20" s="53" t="s">
        <v>75</v>
      </c>
      <c r="E20" s="70">
        <v>8</v>
      </c>
      <c r="F20" s="3"/>
      <c r="G20" s="16">
        <f t="shared" si="0"/>
        <v>0</v>
      </c>
    </row>
    <row r="21" spans="1:9" ht="29.1" customHeight="1" x14ac:dyDescent="0.25">
      <c r="A21" s="108" t="s">
        <v>156</v>
      </c>
      <c r="B21" s="58" t="s">
        <v>39</v>
      </c>
      <c r="C21" s="91" t="s">
        <v>91</v>
      </c>
      <c r="D21" s="53" t="s">
        <v>51</v>
      </c>
      <c r="E21" s="70">
        <v>2</v>
      </c>
      <c r="F21" s="3"/>
      <c r="G21" s="16">
        <f t="shared" si="0"/>
        <v>0</v>
      </c>
    </row>
    <row r="22" spans="1:9" ht="29.1" customHeight="1" x14ac:dyDescent="0.25">
      <c r="A22" s="108" t="s">
        <v>156</v>
      </c>
      <c r="B22" s="58" t="s">
        <v>41</v>
      </c>
      <c r="C22" s="91" t="s">
        <v>93</v>
      </c>
      <c r="D22" s="53" t="s">
        <v>51</v>
      </c>
      <c r="E22" s="70">
        <v>1</v>
      </c>
      <c r="F22" s="3"/>
      <c r="G22" s="16">
        <f t="shared" si="0"/>
        <v>0</v>
      </c>
    </row>
    <row r="23" spans="1:9" ht="29.1" customHeight="1" x14ac:dyDescent="0.25">
      <c r="A23" s="108" t="s">
        <v>156</v>
      </c>
      <c r="B23" s="58" t="s">
        <v>42</v>
      </c>
      <c r="C23" s="91" t="s">
        <v>166</v>
      </c>
      <c r="D23" s="53" t="s">
        <v>15</v>
      </c>
      <c r="E23" s="62">
        <f>E13+E11</f>
        <v>91</v>
      </c>
      <c r="F23" s="3"/>
      <c r="G23" s="16">
        <f t="shared" si="0"/>
        <v>0</v>
      </c>
    </row>
    <row r="24" spans="1:9" ht="29.1" customHeight="1" x14ac:dyDescent="0.25">
      <c r="A24" s="108" t="s">
        <v>156</v>
      </c>
      <c r="B24" s="58" t="s">
        <v>45</v>
      </c>
      <c r="C24" s="91" t="s">
        <v>168</v>
      </c>
      <c r="D24" s="53" t="s">
        <v>60</v>
      </c>
      <c r="E24" s="109">
        <v>41</v>
      </c>
      <c r="F24" s="3"/>
      <c r="G24" s="16">
        <f t="shared" si="0"/>
        <v>0</v>
      </c>
    </row>
    <row r="25" spans="1:9" ht="29.1" customHeight="1" x14ac:dyDescent="0.25">
      <c r="A25" s="108" t="s">
        <v>156</v>
      </c>
      <c r="B25" s="58" t="s">
        <v>167</v>
      </c>
      <c r="C25" s="91" t="s">
        <v>170</v>
      </c>
      <c r="D25" s="53" t="s">
        <v>15</v>
      </c>
      <c r="E25" s="70">
        <v>6</v>
      </c>
      <c r="F25" s="3"/>
      <c r="G25" s="16">
        <f t="shared" si="0"/>
        <v>0</v>
      </c>
    </row>
    <row r="26" spans="1:9" ht="29.1" customHeight="1" thickBot="1" x14ac:dyDescent="0.3">
      <c r="A26" s="108" t="s">
        <v>156</v>
      </c>
      <c r="B26" s="58" t="s">
        <v>169</v>
      </c>
      <c r="C26" s="91" t="s">
        <v>172</v>
      </c>
      <c r="D26" s="53" t="s">
        <v>24</v>
      </c>
      <c r="E26" s="70">
        <v>1</v>
      </c>
      <c r="F26" s="3"/>
      <c r="G26" s="16">
        <f t="shared" si="0"/>
        <v>0</v>
      </c>
    </row>
    <row r="27" spans="1:9" ht="29.1" customHeight="1" thickBot="1" x14ac:dyDescent="0.3">
      <c r="A27" s="110" t="s">
        <v>156</v>
      </c>
      <c r="B27" s="77" t="s">
        <v>171</v>
      </c>
      <c r="C27" s="92" t="s">
        <v>173</v>
      </c>
      <c r="D27" s="56" t="s">
        <v>24</v>
      </c>
      <c r="E27" s="71">
        <v>3</v>
      </c>
      <c r="F27" s="19"/>
      <c r="G27" s="42">
        <f t="shared" si="0"/>
        <v>0</v>
      </c>
      <c r="H27" s="93" t="s">
        <v>47</v>
      </c>
      <c r="I27" s="43">
        <f>ROUND(SUM(G9:G27),2)</f>
        <v>0</v>
      </c>
    </row>
    <row r="28" spans="1:9" s="6" customFormat="1" ht="55.5" customHeight="1" x14ac:dyDescent="0.25">
      <c r="A28" s="107" t="s">
        <v>212</v>
      </c>
      <c r="B28" s="61" t="s">
        <v>49</v>
      </c>
      <c r="C28" s="89" t="s">
        <v>174</v>
      </c>
      <c r="D28" s="53" t="s">
        <v>135</v>
      </c>
      <c r="E28" s="74" t="s">
        <v>175</v>
      </c>
      <c r="F28" s="31"/>
      <c r="G28" s="28">
        <f t="shared" si="0"/>
        <v>0</v>
      </c>
      <c r="H28" s="149" t="s">
        <v>213</v>
      </c>
    </row>
    <row r="29" spans="1:9" s="6" customFormat="1" ht="75" customHeight="1" x14ac:dyDescent="0.25">
      <c r="A29" s="107" t="s">
        <v>212</v>
      </c>
      <c r="B29" s="61" t="s">
        <v>53</v>
      </c>
      <c r="C29" s="86" t="s">
        <v>233</v>
      </c>
      <c r="D29" s="53" t="s">
        <v>51</v>
      </c>
      <c r="E29" s="74" t="s">
        <v>136</v>
      </c>
      <c r="F29" s="31">
        <v>-11.2</v>
      </c>
      <c r="G29" s="28">
        <f t="shared" si="0"/>
        <v>-33.6</v>
      </c>
      <c r="H29" s="150"/>
    </row>
    <row r="30" spans="1:9" s="6" customFormat="1" ht="57" customHeight="1" x14ac:dyDescent="0.25">
      <c r="A30" s="107" t="s">
        <v>212</v>
      </c>
      <c r="B30" s="61" t="s">
        <v>56</v>
      </c>
      <c r="C30" s="2" t="s">
        <v>176</v>
      </c>
      <c r="D30" s="53" t="s">
        <v>15</v>
      </c>
      <c r="E30" s="70">
        <v>12</v>
      </c>
      <c r="F30" s="12"/>
      <c r="G30" s="28">
        <f t="shared" si="0"/>
        <v>0</v>
      </c>
      <c r="H30" s="150"/>
    </row>
    <row r="31" spans="1:9" s="6" customFormat="1" ht="56.25" customHeight="1" x14ac:dyDescent="0.25">
      <c r="A31" s="107" t="s">
        <v>212</v>
      </c>
      <c r="B31" s="61" t="s">
        <v>58</v>
      </c>
      <c r="C31" s="2" t="s">
        <v>177</v>
      </c>
      <c r="D31" s="53" t="s">
        <v>44</v>
      </c>
      <c r="E31" s="70">
        <v>1</v>
      </c>
      <c r="F31" s="12"/>
      <c r="G31" s="28">
        <f t="shared" si="0"/>
        <v>0</v>
      </c>
      <c r="H31" s="150"/>
    </row>
    <row r="32" spans="1:9" s="6" customFormat="1" ht="57.75" customHeight="1" x14ac:dyDescent="0.25">
      <c r="A32" s="107" t="s">
        <v>212</v>
      </c>
      <c r="B32" s="61" t="s">
        <v>61</v>
      </c>
      <c r="C32" s="2" t="s">
        <v>57</v>
      </c>
      <c r="D32" s="53" t="s">
        <v>51</v>
      </c>
      <c r="E32" s="70">
        <f>E35*0.75</f>
        <v>18</v>
      </c>
      <c r="F32" s="12"/>
      <c r="G32" s="28">
        <f t="shared" si="0"/>
        <v>0</v>
      </c>
      <c r="H32" s="150"/>
    </row>
    <row r="33" spans="1:9" s="6" customFormat="1" ht="57.75" customHeight="1" x14ac:dyDescent="0.25">
      <c r="A33" s="107" t="s">
        <v>212</v>
      </c>
      <c r="B33" s="61" t="s">
        <v>63</v>
      </c>
      <c r="C33" s="2" t="s">
        <v>62</v>
      </c>
      <c r="D33" s="53" t="s">
        <v>60</v>
      </c>
      <c r="E33" s="70">
        <v>24</v>
      </c>
      <c r="F33" s="12"/>
      <c r="G33" s="28">
        <f t="shared" si="0"/>
        <v>0</v>
      </c>
      <c r="H33" s="150"/>
    </row>
    <row r="34" spans="1:9" s="6" customFormat="1" ht="57" customHeight="1" x14ac:dyDescent="0.25">
      <c r="A34" s="107" t="s">
        <v>212</v>
      </c>
      <c r="B34" s="61" t="s">
        <v>65</v>
      </c>
      <c r="C34" s="2" t="s">
        <v>66</v>
      </c>
      <c r="D34" s="53" t="s">
        <v>51</v>
      </c>
      <c r="E34" s="70">
        <f>E33*0.3</f>
        <v>7.1999999999999993</v>
      </c>
      <c r="F34" s="12"/>
      <c r="G34" s="28">
        <f t="shared" si="0"/>
        <v>0</v>
      </c>
      <c r="H34" s="150"/>
    </row>
    <row r="35" spans="1:9" s="6" customFormat="1" ht="55.5" customHeight="1" x14ac:dyDescent="0.25">
      <c r="A35" s="107" t="s">
        <v>212</v>
      </c>
      <c r="B35" s="61" t="s">
        <v>178</v>
      </c>
      <c r="C35" s="2" t="s">
        <v>179</v>
      </c>
      <c r="D35" s="53" t="s">
        <v>60</v>
      </c>
      <c r="E35" s="70">
        <v>24</v>
      </c>
      <c r="F35" s="12"/>
      <c r="G35" s="28">
        <f t="shared" si="0"/>
        <v>0</v>
      </c>
      <c r="H35" s="150"/>
    </row>
    <row r="36" spans="1:9" s="6" customFormat="1" ht="55.5" customHeight="1" x14ac:dyDescent="0.25">
      <c r="A36" s="107" t="s">
        <v>212</v>
      </c>
      <c r="B36" s="61" t="s">
        <v>180</v>
      </c>
      <c r="C36" s="2" t="s">
        <v>181</v>
      </c>
      <c r="D36" s="53" t="s">
        <v>60</v>
      </c>
      <c r="E36" s="94">
        <v>24</v>
      </c>
      <c r="F36" s="12"/>
      <c r="G36" s="28">
        <f t="shared" si="0"/>
        <v>0</v>
      </c>
      <c r="H36" s="150"/>
    </row>
    <row r="37" spans="1:9" s="6" customFormat="1" ht="55.5" customHeight="1" x14ac:dyDescent="0.25">
      <c r="A37" s="107" t="s">
        <v>212</v>
      </c>
      <c r="B37" s="61" t="s">
        <v>182</v>
      </c>
      <c r="C37" s="2" t="s">
        <v>98</v>
      </c>
      <c r="D37" s="53" t="s">
        <v>60</v>
      </c>
      <c r="E37" s="95">
        <v>24</v>
      </c>
      <c r="F37" s="12"/>
      <c r="G37" s="28">
        <f t="shared" si="0"/>
        <v>0</v>
      </c>
      <c r="H37" s="150"/>
    </row>
    <row r="38" spans="1:9" s="6" customFormat="1" ht="56.25" customHeight="1" x14ac:dyDescent="0.25">
      <c r="A38" s="107" t="s">
        <v>212</v>
      </c>
      <c r="B38" s="61" t="s">
        <v>183</v>
      </c>
      <c r="C38" s="2" t="s">
        <v>184</v>
      </c>
      <c r="D38" s="53" t="s">
        <v>51</v>
      </c>
      <c r="E38" s="96">
        <f>E37*1.1*0.43</f>
        <v>11.352</v>
      </c>
      <c r="F38" s="12"/>
      <c r="G38" s="28">
        <f t="shared" si="0"/>
        <v>0</v>
      </c>
      <c r="H38" s="150"/>
    </row>
    <row r="39" spans="1:9" s="6" customFormat="1" ht="56.25" customHeight="1" x14ac:dyDescent="0.25">
      <c r="A39" s="107" t="s">
        <v>212</v>
      </c>
      <c r="B39" s="61" t="s">
        <v>185</v>
      </c>
      <c r="C39" s="2" t="s">
        <v>186</v>
      </c>
      <c r="D39" s="53" t="s">
        <v>15</v>
      </c>
      <c r="E39" s="96">
        <v>12</v>
      </c>
      <c r="F39" s="12"/>
      <c r="G39" s="28">
        <f t="shared" si="0"/>
        <v>0</v>
      </c>
      <c r="H39" s="150"/>
    </row>
    <row r="40" spans="1:9" s="6" customFormat="1" ht="55.5" customHeight="1" x14ac:dyDescent="0.25">
      <c r="A40" s="107" t="s">
        <v>212</v>
      </c>
      <c r="B40" s="61" t="s">
        <v>187</v>
      </c>
      <c r="C40" s="2" t="s">
        <v>123</v>
      </c>
      <c r="D40" s="53" t="s">
        <v>60</v>
      </c>
      <c r="E40" s="96">
        <f>24*0.12</f>
        <v>2.88</v>
      </c>
      <c r="F40" s="12"/>
      <c r="G40" s="28">
        <f t="shared" si="0"/>
        <v>0</v>
      </c>
      <c r="H40" s="150"/>
    </row>
    <row r="41" spans="1:9" s="6" customFormat="1" ht="55.5" customHeight="1" thickBot="1" x14ac:dyDescent="0.3">
      <c r="A41" s="107" t="s">
        <v>212</v>
      </c>
      <c r="B41" s="61" t="s">
        <v>188</v>
      </c>
      <c r="C41" s="2" t="s">
        <v>189</v>
      </c>
      <c r="D41" s="53" t="s">
        <v>15</v>
      </c>
      <c r="E41" s="70">
        <v>12</v>
      </c>
      <c r="F41" s="12"/>
      <c r="G41" s="28">
        <f t="shared" si="0"/>
        <v>0</v>
      </c>
      <c r="H41" s="151"/>
    </row>
    <row r="42" spans="1:9" s="6" customFormat="1" ht="57" customHeight="1" thickBot="1" x14ac:dyDescent="0.3">
      <c r="A42" s="110" t="s">
        <v>212</v>
      </c>
      <c r="B42" s="77" t="s">
        <v>190</v>
      </c>
      <c r="C42" s="92" t="s">
        <v>191</v>
      </c>
      <c r="D42" s="56" t="s">
        <v>60</v>
      </c>
      <c r="E42" s="71">
        <v>24</v>
      </c>
      <c r="F42" s="37"/>
      <c r="G42" s="42">
        <f t="shared" si="0"/>
        <v>0</v>
      </c>
      <c r="H42" s="93" t="s">
        <v>67</v>
      </c>
      <c r="I42" s="43">
        <f>ROUND(SUM(G28:G42),2)</f>
        <v>-33.6</v>
      </c>
    </row>
    <row r="43" spans="1:9" s="6" customFormat="1" ht="57" customHeight="1" x14ac:dyDescent="0.25">
      <c r="A43" s="27" t="s">
        <v>214</v>
      </c>
      <c r="B43" s="61" t="s">
        <v>49</v>
      </c>
      <c r="C43" s="86" t="s">
        <v>174</v>
      </c>
      <c r="D43" s="60" t="s">
        <v>135</v>
      </c>
      <c r="E43" s="72" t="s">
        <v>175</v>
      </c>
      <c r="F43" s="30"/>
      <c r="G43" s="28">
        <f t="shared" si="0"/>
        <v>0</v>
      </c>
      <c r="H43" s="149" t="s">
        <v>213</v>
      </c>
      <c r="I43" s="23"/>
    </row>
    <row r="44" spans="1:9" s="6" customFormat="1" ht="57" customHeight="1" x14ac:dyDescent="0.25">
      <c r="A44" s="14" t="s">
        <v>214</v>
      </c>
      <c r="B44" s="58" t="s">
        <v>53</v>
      </c>
      <c r="C44" s="86" t="s">
        <v>232</v>
      </c>
      <c r="D44" s="53" t="s">
        <v>51</v>
      </c>
      <c r="E44" s="74" t="s">
        <v>136</v>
      </c>
      <c r="F44" s="31">
        <f>F59-11.2</f>
        <v>-11.2</v>
      </c>
      <c r="G44" s="28">
        <f t="shared" si="0"/>
        <v>-33.6</v>
      </c>
      <c r="H44" s="150"/>
      <c r="I44" s="23"/>
    </row>
    <row r="45" spans="1:9" s="6" customFormat="1" ht="57" customHeight="1" x14ac:dyDescent="0.25">
      <c r="A45" s="14" t="s">
        <v>214</v>
      </c>
      <c r="B45" s="58" t="s">
        <v>56</v>
      </c>
      <c r="C45" s="2" t="s">
        <v>176</v>
      </c>
      <c r="D45" s="53" t="s">
        <v>15</v>
      </c>
      <c r="E45" s="70">
        <v>12</v>
      </c>
      <c r="F45" s="12"/>
      <c r="G45" s="28">
        <f t="shared" si="0"/>
        <v>0</v>
      </c>
      <c r="H45" s="150"/>
      <c r="I45" s="23"/>
    </row>
    <row r="46" spans="1:9" s="6" customFormat="1" ht="57" customHeight="1" x14ac:dyDescent="0.25">
      <c r="A46" s="14" t="s">
        <v>214</v>
      </c>
      <c r="B46" s="58" t="s">
        <v>58</v>
      </c>
      <c r="C46" s="2" t="s">
        <v>177</v>
      </c>
      <c r="D46" s="53" t="s">
        <v>44</v>
      </c>
      <c r="E46" s="70">
        <v>1</v>
      </c>
      <c r="F46" s="12"/>
      <c r="G46" s="28">
        <f t="shared" si="0"/>
        <v>0</v>
      </c>
      <c r="H46" s="150"/>
      <c r="I46" s="23"/>
    </row>
    <row r="47" spans="1:9" s="6" customFormat="1" ht="57" customHeight="1" x14ac:dyDescent="0.25">
      <c r="A47" s="14" t="s">
        <v>214</v>
      </c>
      <c r="B47" s="58" t="s">
        <v>61</v>
      </c>
      <c r="C47" s="2" t="s">
        <v>57</v>
      </c>
      <c r="D47" s="53" t="s">
        <v>51</v>
      </c>
      <c r="E47" s="70">
        <f>E50*0.75</f>
        <v>18</v>
      </c>
      <c r="F47" s="12"/>
      <c r="G47" s="28">
        <f t="shared" si="0"/>
        <v>0</v>
      </c>
      <c r="H47" s="150"/>
      <c r="I47" s="23"/>
    </row>
    <row r="48" spans="1:9" s="6" customFormat="1" ht="57" customHeight="1" x14ac:dyDescent="0.25">
      <c r="A48" s="14" t="s">
        <v>214</v>
      </c>
      <c r="B48" s="58" t="s">
        <v>63</v>
      </c>
      <c r="C48" s="2" t="s">
        <v>62</v>
      </c>
      <c r="D48" s="53" t="s">
        <v>60</v>
      </c>
      <c r="E48" s="70">
        <v>24</v>
      </c>
      <c r="F48" s="12"/>
      <c r="G48" s="28">
        <f t="shared" si="0"/>
        <v>0</v>
      </c>
      <c r="H48" s="150"/>
      <c r="I48" s="23"/>
    </row>
    <row r="49" spans="1:9" s="6" customFormat="1" ht="57" customHeight="1" x14ac:dyDescent="0.25">
      <c r="A49" s="14" t="s">
        <v>214</v>
      </c>
      <c r="B49" s="58" t="s">
        <v>65</v>
      </c>
      <c r="C49" s="2" t="s">
        <v>66</v>
      </c>
      <c r="D49" s="53" t="s">
        <v>51</v>
      </c>
      <c r="E49" s="70">
        <f>E48*0.3</f>
        <v>7.1999999999999993</v>
      </c>
      <c r="F49" s="12"/>
      <c r="G49" s="28">
        <f t="shared" si="0"/>
        <v>0</v>
      </c>
      <c r="H49" s="150"/>
      <c r="I49" s="23"/>
    </row>
    <row r="50" spans="1:9" s="6" customFormat="1" ht="57" customHeight="1" x14ac:dyDescent="0.25">
      <c r="A50" s="14" t="s">
        <v>214</v>
      </c>
      <c r="B50" s="58" t="s">
        <v>178</v>
      </c>
      <c r="C50" s="2" t="s">
        <v>179</v>
      </c>
      <c r="D50" s="53" t="s">
        <v>60</v>
      </c>
      <c r="E50" s="70">
        <v>24</v>
      </c>
      <c r="F50" s="12"/>
      <c r="G50" s="28">
        <f t="shared" si="0"/>
        <v>0</v>
      </c>
      <c r="H50" s="150"/>
      <c r="I50" s="23"/>
    </row>
    <row r="51" spans="1:9" s="6" customFormat="1" ht="57" customHeight="1" x14ac:dyDescent="0.25">
      <c r="A51" s="14" t="s">
        <v>214</v>
      </c>
      <c r="B51" s="58" t="s">
        <v>180</v>
      </c>
      <c r="C51" s="2" t="s">
        <v>181</v>
      </c>
      <c r="D51" s="53" t="s">
        <v>60</v>
      </c>
      <c r="E51" s="94">
        <v>24</v>
      </c>
      <c r="F51" s="12"/>
      <c r="G51" s="28">
        <f t="shared" si="0"/>
        <v>0</v>
      </c>
      <c r="H51" s="150"/>
      <c r="I51" s="23"/>
    </row>
    <row r="52" spans="1:9" s="6" customFormat="1" ht="57" customHeight="1" x14ac:dyDescent="0.25">
      <c r="A52" s="14" t="s">
        <v>214</v>
      </c>
      <c r="B52" s="58" t="s">
        <v>182</v>
      </c>
      <c r="C52" s="2" t="s">
        <v>215</v>
      </c>
      <c r="D52" s="53" t="s">
        <v>60</v>
      </c>
      <c r="E52" s="95">
        <v>24</v>
      </c>
      <c r="F52" s="12"/>
      <c r="G52" s="28">
        <f t="shared" si="0"/>
        <v>0</v>
      </c>
      <c r="H52" s="150"/>
      <c r="I52" s="23"/>
    </row>
    <row r="53" spans="1:9" s="6" customFormat="1" ht="57" customHeight="1" x14ac:dyDescent="0.25">
      <c r="A53" s="14" t="s">
        <v>214</v>
      </c>
      <c r="B53" s="58" t="s">
        <v>183</v>
      </c>
      <c r="C53" s="2" t="s">
        <v>216</v>
      </c>
      <c r="D53" s="53" t="s">
        <v>51</v>
      </c>
      <c r="E53" s="96">
        <f>E52*1.1*0.38</f>
        <v>10.032000000000002</v>
      </c>
      <c r="F53" s="12"/>
      <c r="G53" s="28">
        <f t="shared" si="0"/>
        <v>0</v>
      </c>
      <c r="H53" s="150"/>
      <c r="I53" s="23"/>
    </row>
    <row r="54" spans="1:9" s="6" customFormat="1" ht="57" customHeight="1" x14ac:dyDescent="0.25">
      <c r="A54" s="14" t="s">
        <v>214</v>
      </c>
      <c r="B54" s="58" t="s">
        <v>185</v>
      </c>
      <c r="C54" s="2" t="s">
        <v>186</v>
      </c>
      <c r="D54" s="53" t="s">
        <v>15</v>
      </c>
      <c r="E54" s="96">
        <v>12</v>
      </c>
      <c r="F54" s="12"/>
      <c r="G54" s="28">
        <f t="shared" si="0"/>
        <v>0</v>
      </c>
      <c r="H54" s="150"/>
      <c r="I54" s="23"/>
    </row>
    <row r="55" spans="1:9" s="6" customFormat="1" ht="57" customHeight="1" x14ac:dyDescent="0.25">
      <c r="A55" s="14" t="s">
        <v>214</v>
      </c>
      <c r="B55" s="58" t="s">
        <v>187</v>
      </c>
      <c r="C55" s="2" t="s">
        <v>123</v>
      </c>
      <c r="D55" s="53" t="s">
        <v>60</v>
      </c>
      <c r="E55" s="96">
        <f>24*0.12</f>
        <v>2.88</v>
      </c>
      <c r="F55" s="12"/>
      <c r="G55" s="28">
        <f t="shared" si="0"/>
        <v>0</v>
      </c>
      <c r="H55" s="150"/>
      <c r="I55" s="23"/>
    </row>
    <row r="56" spans="1:9" s="6" customFormat="1" ht="57" customHeight="1" thickBot="1" x14ac:dyDescent="0.3">
      <c r="A56" s="14" t="s">
        <v>214</v>
      </c>
      <c r="B56" s="58" t="s">
        <v>188</v>
      </c>
      <c r="C56" s="2" t="s">
        <v>189</v>
      </c>
      <c r="D56" s="53" t="s">
        <v>15</v>
      </c>
      <c r="E56" s="70">
        <v>12</v>
      </c>
      <c r="F56" s="12"/>
      <c r="G56" s="28">
        <f t="shared" si="0"/>
        <v>0</v>
      </c>
      <c r="H56" s="151"/>
      <c r="I56" s="23"/>
    </row>
    <row r="57" spans="1:9" s="6" customFormat="1" ht="57" customHeight="1" thickBot="1" x14ac:dyDescent="0.3">
      <c r="A57" s="17" t="s">
        <v>214</v>
      </c>
      <c r="B57" s="77" t="s">
        <v>190</v>
      </c>
      <c r="C57" s="92" t="s">
        <v>191</v>
      </c>
      <c r="D57" s="56" t="s">
        <v>60</v>
      </c>
      <c r="E57" s="71">
        <v>24</v>
      </c>
      <c r="F57" s="37"/>
      <c r="G57" s="42">
        <f t="shared" si="0"/>
        <v>0</v>
      </c>
      <c r="H57" s="93" t="s">
        <v>67</v>
      </c>
      <c r="I57" s="43">
        <f>ROUND(SUM(G28:G57),2)</f>
        <v>-67.2</v>
      </c>
    </row>
    <row r="58" spans="1:9" ht="44.25" customHeight="1" thickBot="1" x14ac:dyDescent="0.3">
      <c r="A58" s="97"/>
      <c r="B58" s="97"/>
      <c r="C58" s="97"/>
      <c r="D58" s="98"/>
      <c r="E58" s="99"/>
      <c r="F58" s="44" t="s">
        <v>192</v>
      </c>
      <c r="G58" s="100">
        <f>SUM(G9:G57)</f>
        <v>-67.2</v>
      </c>
      <c r="H58" s="101"/>
      <c r="I58" s="23"/>
    </row>
    <row r="59" spans="1:9" ht="20.25" customHeight="1" x14ac:dyDescent="0.25">
      <c r="A59" s="102"/>
      <c r="B59" s="102"/>
      <c r="C59" s="103"/>
      <c r="D59" s="103"/>
      <c r="E59" s="104"/>
      <c r="F59" s="103"/>
      <c r="G59" s="105"/>
    </row>
  </sheetData>
  <mergeCells count="5">
    <mergeCell ref="A5:G5"/>
    <mergeCell ref="A7:G7"/>
    <mergeCell ref="A2:C2"/>
    <mergeCell ref="H28:H41"/>
    <mergeCell ref="H43:H5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2E7E-ED0D-4212-A948-92D6787FDF6D}">
  <dimension ref="A2:H20"/>
  <sheetViews>
    <sheetView zoomScale="90" zoomScaleNormal="90" workbookViewId="0">
      <selection activeCell="O11" sqref="O11"/>
    </sheetView>
  </sheetViews>
  <sheetFormatPr defaultRowHeight="15" x14ac:dyDescent="0.25"/>
  <cols>
    <col min="1" max="1" width="12.5703125" customWidth="1"/>
    <col min="2" max="2" width="64.28515625" customWidth="1"/>
    <col min="3" max="3" width="17.85546875" customWidth="1"/>
  </cols>
  <sheetData>
    <row r="2" spans="1:8" x14ac:dyDescent="0.25">
      <c r="A2" s="152" t="s">
        <v>207</v>
      </c>
      <c r="B2" s="152"/>
      <c r="C2" s="152"/>
    </row>
    <row r="4" spans="1:8" ht="15.75" thickBot="1" x14ac:dyDescent="0.3"/>
    <row r="5" spans="1:8" ht="29.25" customHeight="1" x14ac:dyDescent="0.25">
      <c r="A5" s="156" t="s">
        <v>193</v>
      </c>
      <c r="B5" s="157"/>
      <c r="C5" s="158"/>
    </row>
    <row r="6" spans="1:8" x14ac:dyDescent="0.25">
      <c r="A6" s="159" t="s">
        <v>194</v>
      </c>
      <c r="B6" s="160"/>
      <c r="C6" s="161"/>
    </row>
    <row r="7" spans="1:8" ht="44.25" customHeight="1" x14ac:dyDescent="0.25">
      <c r="A7" s="111" t="s">
        <v>195</v>
      </c>
      <c r="B7" s="49" t="s">
        <v>196</v>
      </c>
      <c r="C7" s="112" t="s">
        <v>197</v>
      </c>
    </row>
    <row r="8" spans="1:8" ht="28.5" customHeight="1" x14ac:dyDescent="0.25">
      <c r="A8" s="113">
        <v>1</v>
      </c>
      <c r="B8" s="50" t="s">
        <v>198</v>
      </c>
      <c r="C8" s="114">
        <f>S_01!G92</f>
        <v>15394</v>
      </c>
    </row>
    <row r="9" spans="1:8" ht="28.5" customHeight="1" x14ac:dyDescent="0.25">
      <c r="A9" s="115">
        <v>2</v>
      </c>
      <c r="B9" s="116" t="s">
        <v>199</v>
      </c>
      <c r="C9" s="117">
        <f>L_02!G58</f>
        <v>-67.2</v>
      </c>
    </row>
    <row r="10" spans="1:8" ht="28.5" customHeight="1" thickBot="1" x14ac:dyDescent="0.3">
      <c r="A10" s="124" t="s">
        <v>228</v>
      </c>
      <c r="B10" s="125" t="s">
        <v>229</v>
      </c>
      <c r="C10" s="126">
        <v>1358.26</v>
      </c>
    </row>
    <row r="11" spans="1:8" ht="39" thickBot="1" x14ac:dyDescent="0.3">
      <c r="A11" s="118" t="s">
        <v>200</v>
      </c>
      <c r="B11" s="119" t="s">
        <v>201</v>
      </c>
      <c r="C11" s="120">
        <f>SUM(C8:C10)</f>
        <v>16685.059999999998</v>
      </c>
      <c r="D11" s="153" t="s">
        <v>203</v>
      </c>
      <c r="E11" s="154"/>
      <c r="F11" s="154"/>
      <c r="G11" s="154"/>
      <c r="H11" s="155"/>
    </row>
    <row r="13" spans="1:8" x14ac:dyDescent="0.25">
      <c r="C13" s="51" t="s">
        <v>206</v>
      </c>
    </row>
    <row r="14" spans="1:8" ht="84.75" customHeight="1" x14ac:dyDescent="0.25">
      <c r="A14" s="162" t="s">
        <v>231</v>
      </c>
      <c r="B14" s="162"/>
      <c r="C14" s="162"/>
    </row>
    <row r="15" spans="1:8" x14ac:dyDescent="0.25">
      <c r="C15" s="51"/>
    </row>
    <row r="16" spans="1:8" x14ac:dyDescent="0.25">
      <c r="C16" s="51"/>
    </row>
    <row r="17" spans="1:3" x14ac:dyDescent="0.25">
      <c r="C17" s="51"/>
    </row>
    <row r="18" spans="1:3" ht="260.25" customHeight="1" x14ac:dyDescent="0.25">
      <c r="A18" s="141" t="s">
        <v>204</v>
      </c>
      <c r="B18" s="141"/>
      <c r="C18" s="141"/>
    </row>
    <row r="19" spans="1:3" ht="131.25" customHeight="1" x14ac:dyDescent="0.25">
      <c r="A19" s="141" t="s">
        <v>153</v>
      </c>
      <c r="B19" s="142"/>
      <c r="C19" s="142"/>
    </row>
    <row r="20" spans="1:3" ht="60.75" customHeight="1" x14ac:dyDescent="0.25">
      <c r="A20" s="141" t="s">
        <v>154</v>
      </c>
      <c r="B20" s="142"/>
      <c r="C20" s="142"/>
    </row>
  </sheetData>
  <mergeCells count="8">
    <mergeCell ref="A2:C2"/>
    <mergeCell ref="A20:C20"/>
    <mergeCell ref="D11:H11"/>
    <mergeCell ref="A5:C5"/>
    <mergeCell ref="A6:C6"/>
    <mergeCell ref="A18:C18"/>
    <mergeCell ref="A19:C19"/>
    <mergeCell ref="A14:C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41A10-978F-4BF0-AB5D-E2D7D6181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24265C-6BE1-41A3-8773-BB182A664E93}">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BF2233CD-E790-4B22-8FEF-F5AF24602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S_01</vt:lpstr>
      <vt:lpstr>L_02</vt:lpstr>
      <vt:lpstr>Santrauka</vt:lpstr>
      <vt:lpstr>L_02!_Hlk153875420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dcterms:created xsi:type="dcterms:W3CDTF">2020-10-05T14:48:34Z</dcterms:created>
  <dcterms:modified xsi:type="dcterms:W3CDTF">2025-01-23T06:22:06Z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ies>
</file>