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rs4948sa\OneDrive - VšĮ Vilniaus universiteto ligoninės Santaros klinikos\2024\SAK_9263_Chirurginiai ir urologiniai rinkiniai, tinkleliai, instrumentai plėtimui, sistemos, koaguliatorius\PD\"/>
    </mc:Choice>
  </mc:AlternateContent>
  <xr:revisionPtr revIDLastSave="66" documentId="8_{0B3014B6-0CAE-43C0-B948-876B35550AC0}" xr6:coauthVersionLast="36" xr6:coauthVersionMax="36" xr10:uidLastSave="{5265F7EA-5EE3-4085-A633-D0DCF3942A1D}"/>
  <bookViews>
    <workbookView xWindow="-120" yWindow="-120" windowWidth="29040" windowHeight="15840" xr2:uid="{5979C011-BCDF-40E9-9903-692D0086E1F6}"/>
  </bookViews>
  <sheets>
    <sheet name="9263 " sheetId="1" r:id="rId1"/>
  </sheets>
  <definedNames>
    <definedName name="_xlnm._FilterDatabase" localSheetId="0" hidden="1">'9263 '!$A$11:$Q$56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J52" i="1"/>
  <c r="J39" i="1"/>
  <c r="J49" i="1"/>
  <c r="J35" i="1"/>
  <c r="J30" i="1"/>
  <c r="K30" i="1" s="1"/>
  <c r="J16" i="1"/>
  <c r="K16" i="1" s="1"/>
  <c r="J15" i="1"/>
  <c r="H52" i="1"/>
  <c r="K52" i="1" s="1"/>
  <c r="H50" i="1"/>
  <c r="H51" i="1" s="1"/>
  <c r="H49" i="1"/>
  <c r="H47" i="1"/>
  <c r="J47" i="1" s="1"/>
  <c r="H46" i="1"/>
  <c r="H44" i="1"/>
  <c r="J44" i="1" s="1"/>
  <c r="K44" i="1" s="1"/>
  <c r="H43" i="1"/>
  <c r="H39" i="1"/>
  <c r="H40" i="1"/>
  <c r="H41" i="1"/>
  <c r="H38" i="1"/>
  <c r="J38" i="1" s="1"/>
  <c r="H35" i="1"/>
  <c r="H36" i="1"/>
  <c r="H33" i="1"/>
  <c r="J33" i="1" s="1"/>
  <c r="K33" i="1" s="1"/>
  <c r="H30" i="1"/>
  <c r="H31" i="1"/>
  <c r="J31" i="1" s="1"/>
  <c r="K31" i="1" s="1"/>
  <c r="H29" i="1"/>
  <c r="H19" i="1"/>
  <c r="J19" i="1" s="1"/>
  <c r="H20" i="1"/>
  <c r="H21" i="1"/>
  <c r="J21" i="1" s="1"/>
  <c r="K21" i="1" s="1"/>
  <c r="H22" i="1"/>
  <c r="J22" i="1" s="1"/>
  <c r="H23" i="1"/>
  <c r="H24" i="1"/>
  <c r="H25" i="1"/>
  <c r="J25" i="1" s="1"/>
  <c r="H26" i="1"/>
  <c r="H27" i="1"/>
  <c r="J27" i="1" s="1"/>
  <c r="H18" i="1"/>
  <c r="H16" i="1"/>
  <c r="H15" i="1"/>
  <c r="H13" i="1"/>
  <c r="J13" i="1" s="1"/>
  <c r="H12" i="1"/>
  <c r="J12" i="1" s="1"/>
  <c r="J50" i="1" l="1"/>
  <c r="J51" i="1" s="1"/>
  <c r="J46" i="1"/>
  <c r="K46" i="1" s="1"/>
  <c r="J43" i="1"/>
  <c r="K43" i="1" s="1"/>
  <c r="J41" i="1"/>
  <c r="K41" i="1" s="1"/>
  <c r="J40" i="1"/>
  <c r="K40" i="1" s="1"/>
  <c r="K39" i="1"/>
  <c r="K27" i="1"/>
  <c r="J26" i="1"/>
  <c r="K26" i="1" s="1"/>
  <c r="J24" i="1"/>
  <c r="K24" i="1" s="1"/>
  <c r="J23" i="1"/>
  <c r="K23" i="1" s="1"/>
  <c r="J20" i="1"/>
  <c r="K20" i="1" s="1"/>
  <c r="K12" i="1"/>
  <c r="H17" i="1"/>
  <c r="K49" i="1"/>
  <c r="K47" i="1"/>
  <c r="H45" i="1"/>
  <c r="K38" i="1"/>
  <c r="K36" i="1"/>
  <c r="J36" i="1"/>
  <c r="J37" i="1" s="1"/>
  <c r="H37" i="1"/>
  <c r="K35" i="1"/>
  <c r="K37" i="1" s="1"/>
  <c r="J29" i="1"/>
  <c r="J32" i="1" s="1"/>
  <c r="H32" i="1"/>
  <c r="K25" i="1"/>
  <c r="K22" i="1"/>
  <c r="K19" i="1"/>
  <c r="J18" i="1"/>
  <c r="K18" i="1" s="1"/>
  <c r="K17" i="1"/>
  <c r="J17" i="1"/>
  <c r="K13" i="1"/>
  <c r="N12" i="1"/>
  <c r="O12" i="1" s="1"/>
  <c r="N13" i="1"/>
  <c r="O13" i="1" s="1"/>
  <c r="N15" i="1"/>
  <c r="O15" i="1" s="1"/>
  <c r="N16" i="1"/>
  <c r="O16" i="1" s="1"/>
  <c r="N18" i="1"/>
  <c r="O18" i="1"/>
  <c r="N19" i="1"/>
  <c r="O19" i="1" s="1"/>
  <c r="A20" i="1"/>
  <c r="N20" i="1"/>
  <c r="O20" i="1" s="1"/>
  <c r="N21" i="1"/>
  <c r="O21" i="1" s="1"/>
  <c r="A22" i="1"/>
  <c r="A23" i="1" s="1"/>
  <c r="A24" i="1" s="1"/>
  <c r="A25" i="1" s="1"/>
  <c r="A26" i="1" s="1"/>
  <c r="A27" i="1" s="1"/>
  <c r="A28" i="1" s="1"/>
  <c r="N22" i="1"/>
  <c r="O22" i="1" s="1"/>
  <c r="N23" i="1"/>
  <c r="O23" i="1" s="1"/>
  <c r="N24" i="1"/>
  <c r="O24" i="1" s="1"/>
  <c r="N25" i="1"/>
  <c r="O25" i="1" s="1"/>
  <c r="N26" i="1"/>
  <c r="O26" i="1" s="1"/>
  <c r="N27" i="1"/>
  <c r="O27" i="1" s="1"/>
  <c r="N29" i="1"/>
  <c r="O29" i="1" s="1"/>
  <c r="N30" i="1"/>
  <c r="O30" i="1"/>
  <c r="N31" i="1"/>
  <c r="N33" i="1"/>
  <c r="O33" i="1" s="1"/>
  <c r="A34" i="1"/>
  <c r="A38" i="1" s="1"/>
  <c r="A39" i="1" s="1"/>
  <c r="A40" i="1" s="1"/>
  <c r="A41" i="1" s="1"/>
  <c r="A42" i="1" s="1"/>
  <c r="A46" i="1" s="1"/>
  <c r="A47" i="1" s="1"/>
  <c r="N35" i="1"/>
  <c r="N36" i="1"/>
  <c r="O36" i="1" s="1"/>
  <c r="N38" i="1"/>
  <c r="O38" i="1" s="1"/>
  <c r="N39" i="1"/>
  <c r="O39" i="1" s="1"/>
  <c r="N40" i="1"/>
  <c r="O40" i="1" s="1"/>
  <c r="N41" i="1"/>
  <c r="O41" i="1" s="1"/>
  <c r="N43" i="1"/>
  <c r="O43" i="1" s="1"/>
  <c r="N44" i="1"/>
  <c r="O44" i="1" s="1"/>
  <c r="N46" i="1"/>
  <c r="O46" i="1" s="1"/>
  <c r="N47" i="1"/>
  <c r="O47" i="1" s="1"/>
  <c r="N49" i="1"/>
  <c r="O49" i="1" s="1"/>
  <c r="N50" i="1"/>
  <c r="O50" i="1" s="1"/>
  <c r="N52" i="1"/>
  <c r="O52" i="1" s="1"/>
  <c r="K51" i="1" l="1"/>
  <c r="K50" i="1"/>
  <c r="J45" i="1"/>
  <c r="K45" i="1" s="1"/>
  <c r="K29" i="1"/>
  <c r="K32" i="1" s="1"/>
  <c r="N28" i="1"/>
  <c r="O31" i="1"/>
  <c r="O28" i="1" s="1"/>
  <c r="O14" i="1"/>
  <c r="O48" i="1"/>
  <c r="O42" i="1"/>
  <c r="N48" i="1"/>
  <c r="N34" i="1"/>
  <c r="O35" i="1"/>
  <c r="O34" i="1" s="1"/>
  <c r="N42" i="1"/>
  <c r="N14" i="1"/>
  <c r="N53" i="1" l="1"/>
  <c r="O53" i="1"/>
</calcChain>
</file>

<file path=xl/sharedStrings.xml><?xml version="1.0" encoding="utf-8"?>
<sst xmlns="http://schemas.openxmlformats.org/spreadsheetml/2006/main" count="202" uniqueCount="135">
  <si>
    <t>Viso:</t>
  </si>
  <si>
    <t>33140000-3</t>
  </si>
  <si>
    <t>Vnt.</t>
  </si>
  <si>
    <t>Sterilūs, skysti, sintetiniai klijai, pagaminti iš n-butyl-2-cyanoakrylato arba analogiškos medžiagos. Gali būti bespalviai arba mėlynos spalvos. Tinkami naudoti skleroterapijos procedūrai ir odos žaizdų uždarymui. Tūris 0,5-1,0 ml.</t>
  </si>
  <si>
    <t>Klijai</t>
  </si>
  <si>
    <t xml:space="preserve">Jungiamasis kabelis lankstiems APC zondams,  2.5 m prie elektrochirurgijos generatoriaus ERBE VIO 200 D </t>
  </si>
  <si>
    <t>Jungiamasis kabelis</t>
  </si>
  <si>
    <t>24.2</t>
  </si>
  <si>
    <t>APC zondas 2200 A,skersmuo 2,3mm, ilgis 2,2m jungimui prie ERBE APC 2 argono koaguliatoriaus, kuris naudojamas kartu su ERBE VIO200D.</t>
  </si>
  <si>
    <t>APC zondas</t>
  </si>
  <si>
    <t>24.1</t>
  </si>
  <si>
    <t>Argono plazmos (APC) koaguliatorius</t>
  </si>
  <si>
    <t>33184100-4</t>
  </si>
  <si>
    <t xml:space="preserve">vnt. </t>
  </si>
  <si>
    <t>Chirurginis tinklelis 30x30cm</t>
  </si>
  <si>
    <t>Implantų tinklelis pilvo sienos plastikai. Tinklelis monofilamentinis didelių porų (porų dydis ne mažesnis 2,0 x 2,0 mm)  polipropileno medžiagos. Tinklelio svoris 50 g/m² ± 5 g/m². Tinklelis gali būti karpomas iki norimo dydžio. Permatomas. Tinklelio dydis 20 cm x 30 cm ± 1 cm.</t>
  </si>
  <si>
    <t>Chirurginis tinklelis 20x30cm</t>
  </si>
  <si>
    <t>vnt.</t>
  </si>
  <si>
    <t>Vienkartinis rinkinys sterilioje pakuotėje. Rinkinį sudaro tinklelis kartu su viena įvedimo adata, turinčia plastikinę ergonominę rankeną, su įstūmėjo slinktimi. Adata išlenkta Curved tipo, skersmuo 2,7 mm, 19 cm ilgio, išlenkimas 115 ° arba 82,55 mm spindulio, pritaikytas gaktikauliui apeiti.  Turi griovelį distaliniame gale tinklelio kilpai patikimai užkabinti. Tinklelis pagamintas iš polipropileno,  baltos spalvos, turi  17 cm, mėlynos spalvos plastikines movas, geresniai vizualizacijai. Tinklelio pynimas tvirtas, užsibaigiantis dantytu kraštu su nedideliais burbuliukais. Neišsiardantis. Tinklelis turi viduriui žymėti plastikinį žymeklį. Tinklelis ne daugiau kaip 44,5 cm ilgio, aptrauktas permatoma mova, kuri procedūros pabaigoje ištraukiama. Tinklelio plotis ne didesnis nei 1,2 cm; Storis ne mažesnis kaip 0,65 mm; porų dydis ne didesnis nei 1182 µm; pluošto diametras ne didesnis nei 0,15 mm; svoris (g/m²) ne mažesnis nei 100.</t>
  </si>
  <si>
    <t>Retrogaktinė šlaplės fiksavimo sistema</t>
  </si>
  <si>
    <t>21.2</t>
  </si>
  <si>
    <t>Vienkartinis rinkinys sterilioje pakuotėje. Rinkinį sudaro tinklelis kartu su dvejomis įvedimo adatomis su plastikinėmis ergonominėmis rankenomis. Halo (ratilo) tipo adatos, ne storesnės kaip 3 mm, turinčios griovelį distaliniame gale tinklelio kilpai patikimai užkabinti. Tinklelis pagamintas iš polipropileno. Mėlynos spalvos. Tinklelio pynimas tvirtas, užsibaigiantis dantytu kraštu su nedideliais burbuliukais. Neišsiardantis. Tinklelis turi  viduriui žymėti plastikinį žymeklį. Tinklelis yra  ne daugiau kaip 22 cm ilgio, aptrauktas permatoma mova, kuri procedūros pabaigoje ištraukiama. Neaptrauktos mova tinklelio ilgis ne ilgesnis nei 4 cm. Tinklelio plotis ne didesnis nei 1,2 cm; Storis ne mažesnis kaip 0,60 mm; porų dydis ne didesnis nei 1190 µm; pluošto diametras ne didesnis nei 0,15 mm; svoris (g/m²) ne mažesnis nei 100.</t>
  </si>
  <si>
    <t>Transobturatorinė šlaplės fiksavimo sistema</t>
  </si>
  <si>
    <t>21.1</t>
  </si>
  <si>
    <t>33141620-2</t>
  </si>
  <si>
    <t>Šlaplės fiksavimo sistemos</t>
  </si>
  <si>
    <t>Skirta lankstaus ureteroskopo saugiam įvedimui į šlapimtakį ir akmenų pašalinimo operacijoms, su papildomu kanalu kontrastavimui. Vienkartine, sterili. Vidinis diametras 10 Fr arba 12 Fr ( pagal poreikį ), ilgis 45 cm. - 57 cm.</t>
  </si>
  <si>
    <t>Lankstaus ureteroskopo įvedimo mova</t>
  </si>
  <si>
    <t>Pagaminta iš nitinolio arba lygiavertės medžiagos, padengta poliuretanu arba lygiaverte medžiaga, su hidrofiliniu sluoksniu. 0,025"-0,035", 2,9 - 3,1 cm. ilgio lanksčiu galu, slidi. Ilgis 145 cm. -150 cm. Vienkartine, sterili.</t>
  </si>
  <si>
    <t>Styga šlapimtakiui</t>
  </si>
  <si>
    <t>33141200-2</t>
  </si>
  <si>
    <t>Vienkartinis, sterilus. Atviru galu, diametras CH04 - CH06.</t>
  </si>
  <si>
    <t>Ureterkateteris</t>
  </si>
  <si>
    <t>Rink.</t>
  </si>
  <si>
    <t>Rinkinys susidedantis iš išardomo troakaro su įstrižu pjaunančiu galu ir drenažinio vamzdelio su vienu lenktu galu ir daugybinėmis perforacijomis jame. Kaniulė: ilgis 11,5cm. - 12cm., diametras 5,0mm - 5,4mm. Kateterio ilgis 40 - 65cm., pagamintas iš poliuretano arba analogiškos medžiagos, 2 – 2,2 litrų surinkimo maišelis. Diametras CH14 - CH16.</t>
  </si>
  <si>
    <t>Rinkinys šlapimo pūslės troakarinei punkcijai ir drenažui</t>
  </si>
  <si>
    <t>Stento diametras CH 07, ilgis 27 cm -29cm.</t>
  </si>
  <si>
    <t>Stentas</t>
  </si>
  <si>
    <t>16.2</t>
  </si>
  <si>
    <t>Stento diametras CH 06 , ilgis 27 cm -29cm.</t>
  </si>
  <si>
    <t>16.1</t>
  </si>
  <si>
    <t>Rinkinį sudaro: 1. Stentas,  pagamintas iš poliuretano arba lygiavertės medžiagos, abiem užlenktais ir atvirais galais, šoninės skylutės per visą ilgį, įvedamas į inkstą stento galas smailėjantis,  rentgeno kontrastinis. 2. Pravedimo viela, 0,035" diametro, 100 cm -150 cm ilgio. 3. Stento įvedėjas (pusher“) 40 cm -45 cm ilgio. Vienkartinis, sterilus.</t>
  </si>
  <si>
    <t>Šlapimtakio stentavimo rinkinys, 12 mėnesiu stentavimui</t>
  </si>
  <si>
    <t>Sterilių biopsinių adatų kreipiklių komplektas, tinkantis ultragarso aparatui "Logiq 180" davikliui C364CBE.</t>
  </si>
  <si>
    <t>Biopsinių adatų kreipiklių komplektas</t>
  </si>
  <si>
    <t>Krepšelis turi būti 1150 mm (±10mm) darbinio ilgio, tikti endoskopui su 1,2 mm diametro darbiniu kanalu. Krepšelio atsidarymas &gt;=8 mm. Krepšelis iš 3-4 vielučių, einančių spirale. Darbinis ilgis 1150 mm ±10 mm. Vienkartinis. Sterili pakuotė.</t>
  </si>
  <si>
    <t xml:space="preserve">Krepšelis ekstrakcijai  </t>
  </si>
  <si>
    <t>14.3</t>
  </si>
  <si>
    <t>Įrankį sudaro kilpa su tinkleliu ar plėvele. Įrankis skirtas įvairios kilmės ir dydžio svetimkūnių ir polipų pašalinimui. Kilpa turi būti ovalios formos, su snapeliu. Kilpos atsidarymo diametras  15x20±5 mm. Darbinis ilgis 1400 -1800 mm, tinkama kanalui  Ø 2,0 mm. Vienkartinis. Sterili pakuotė.</t>
  </si>
  <si>
    <t>14.2</t>
  </si>
  <si>
    <t xml:space="preserve">Įrankį sudaro kilpa su tinkleliu ar plėvele. Įrankis skirtas įvairios kilmės ir dydžio svetimkūnių ir polipų pašalinimui.  Kilpa turi būti ovalios formos, su snapeliu. Kilpos atsidarymo diametras  30x40±5 mm. Darbinis ilgis 2200-2400 mm, tinkamas kanalui  Ø 2,8 mm. Vienkartinis. Sterili pakuotė. </t>
  </si>
  <si>
    <t>14.1</t>
  </si>
  <si>
    <t>Instrumentai svetimkūniams šalinti</t>
  </si>
  <si>
    <t>Sterili, vienkartinė. Viela 0,035¨ skersmens, dviejų ilgių: ne ilgesnė nei  260cm ilgio ir ne trumpesnė nei 500cm ilgio, hidrofilinė danga 50 mm, atsparus užlenkimams, tiesiu, kūgio formos galu.</t>
  </si>
  <si>
    <t>Standi Super Stiff viela (styga pravedėjas)</t>
  </si>
  <si>
    <t>Pagamintas iš nitinolio (nikelio-titano lydinio) vielos arba lygiavertės medžiagos. Stento karkaso tinklo pynė - kabliuko tipo, galuose – apvalaus netraumuojančio pynimo. Stentas turi būti dengtas silikono ar analogiška plėvele (galai nedengti). Stento ilgis turi būti nuo 70 - 120 ± 10 mm  (ne mažiau 3 skirtingų ilgių), darbinės dalies diametras 20 ± 2 mm. Stento galai 8 ± 3 mm platesni už darbinės stento dalies diametrą (migracijos prevencijai). Stento gale turi būti "lasso" tipo siūlas siūlas, skirtas stento padėties korekcijai, šalinimui. Abiejuose stento galuose ir viduryje rentgeno kontrastiniai žymenys, kurie yra kontrastingesni negu stento karkasas  (auksiniai arba lygiaverčiai). Rentgeno kontrastinių žymenų  ≥ 12. Kiekvienas stentas komplektuojamas su jo vienkartine įdėjimo sistema. Įdėjimo sistemos ilgis ≥ 2300 mm, tinkanti endoskopui, kurio darbinis kanalas 3,7 mm, naudojama su 0,035" styga. Stentas ir jo priedai turi būti sterilioje pakuotėje.</t>
  </si>
  <si>
    <t>Endoskopinis prievarčio- dvylikapirštės žarnos metalinis išsiplečiantis stentas (dalinai dengtas)</t>
  </si>
  <si>
    <t>Pagamintas iš nitinolio (nikelio-titano lydinio) arba lygiavertės medžiagos. Stento pynė – kabliuko tipo, karkaso galai – apvalaus netraumuojančio pynimo. Stentas dvigubo tinklo, stento ilgis turi būti nuo 70 - 140 ± 10 mm  (ne mažiau 3 skirtingų ilgių), darbinės dalies diametras 22 ± 2 mm. Stento galai 8 ± 3 mm platesni už darbinės stento dalies diametrą (migracijos prevencijai). Stento gale turi būti "lasso" tipo  siūlas, skirtas stento padėties korekcijai, šalinimui. Abiejuose stento galuose ir viduryje rentgeno kontrastiniai žymenys, kurie yra kontrastingesni negu stento karkasas  (auksiniai arba lygiaverčiai). Rentgeno kontrastinių žymenų  ≥ 12. Kiekvienas stentas komplektuojamas su jo vienkartine įdėjimo sistema. Įdėjimo sistemos ilgis ≥ 2300 mm, tinkanti endoskopui, kurio darbinis kanalas 3,7 mm, naudojama su 0,035" styga. Stentas ir jo priedai turi būti sterilioje pakuotėje.</t>
  </si>
  <si>
    <t>Endoskopinis prievarčio- dvylikapirštės žarnos metalinis išsiplečiantis stentas (nedengtas)</t>
  </si>
  <si>
    <t>33141610-9</t>
  </si>
  <si>
    <t>Maišas kauteriui ir diatermijai 40 x 35cm. ( ± 5cm. ), lipnus, sterilus. Pagrindinė medžiaga turi būti polietileno plėvelė ne mažiau kaip 80 µm, permatoma. Pateikti MDR atitikimo dokumentus. Turi atitikti EN ISO 20417:2021, EN ISO 13485, standartų reikalavimus, ant pakuotės turi būti nurodytas lietuviškas produkto pavadinimas, CE ženklas, BAR arba QR kodas ir produkto galiojimo data. Sterili pakuotė turi atplėšimo kampų žymėjimus ir atidarant plyšta per pakuotės sujungimo vietas.</t>
  </si>
  <si>
    <t xml:space="preserve">Maišas kauteriui ir
diatermijai </t>
  </si>
  <si>
    <t>39518200-8</t>
  </si>
  <si>
    <t>Vienkartinis sterilus mikroskopo apklotas, suderinamas su ligoninėje naudojamais neurochirurginiais mikroskopais OPMI Pentero, Carl Zeiss. Pritaikytas ne mažiau 3 okuliarų poroms. Pagamintas ir skaidraus polietileno. Be latekso. 
Apkloto matmenys 135(±5cm) x 380cm(±10cm), objektyvo apsauginis  stikliukas turi tikti 65 mm mikroskopo objektyvui. Apklotas fiksuojamas lipniomis juostelėmis, ne mažiau 5 vnt. 
Apklotas supakuotas viename steriliame popieriaus ir plastiko įpakavime su sterilumo kontrolės sistema (nuklijuojamas lipdukas su sterilumo ir gamybos duomenimis, lipdukas turi atsiklijuoti su galimybe juos įklijuoti į ligoninės sterilumo kontrolės dokumentus).
Atitinka medicinos prietaisų reglamento 2017/745 (arba lygiaverčio) ir EN 13795 standarto reikalavimus. Pažymėtas CE ženklu.</t>
  </si>
  <si>
    <t>Apklotas mikroskopui Carl Zeiss</t>
  </si>
  <si>
    <t>Sustiprintas instrumentavimo staliuko apklotas 190 x 290cm. ( ± 3 cm. ). Apklotas pagamintas iš dviejų sluoksnių: viskozės neaustinės medžiagos arba analogiškos, kurios tankis ne mažesnis kaip 40 g/m² ir polietileno plėvelės ne mažiau kaip 75 µm. Absorbcija ne mažesnė negu 2.16 g/dm². Turi atitikti EN ISO 20417:2021, EN ISO 13485 , standartų reikalavimus, ant pakuotės turi būti nurodytas lietuviškas produkto pavadinimas, CE ženklas, BAR arba QR kodas ir produkto galiojimo data.</t>
  </si>
  <si>
    <t>Sustiprintas instrumentavimo staliuko apklotas Nr.2</t>
  </si>
  <si>
    <t>33141000-0</t>
  </si>
  <si>
    <t>Chirurginė kaukė su prieš rūkiniu skydeliu, skirta naudoti sveikatos priežiūros specialistams, siekiant apsaugoti juos ir pacientus nuo mikroorganizmų, kūno skysčių ir dalelių pernešimo. Nesterili, mėlynos spalvos, su raišteliais. Kaukės išorinis ir vidinis sluoksniai turi būti pagaminti iš celiuliozės ir poliesterio, filtravimo terpė polipropileno neaustinės medžiagos. Skydelis pagamintas iš poliesterio, prieš rūkinė plėvelė – polipropileno neaustinės medžiagos padengtos polietileno plėvele. Bakterinio filtracinio efektyvumas turi būti ne mažesnis kaip 99 %, diferencinis slėgis 26-36 Pa/cm². Pateikti MDR atitikimo dokumentus. Turi atitikti EN ISO 20417:2021, EN ISO 13485 standartų reikalavimus, ant pakuotės turi būti nurodytas lietuviškas produkto pavadinimas, CE ženklas, BAR arba QR kodas ir produkto galiojimo data.</t>
  </si>
  <si>
    <t>Chirurginė kaukė su skydeliu</t>
  </si>
  <si>
    <t>Pagamintas iš titano ar lygiavertės medžiagos; suderinamas planavimas su ligoninėje naudojama KEOPS chirurginio planavimo sistema; gaminamas pacientui individualus strypas; strypas turi turėti lazeriu pažymėtą sagitalinę liniją teisingam strypo pozicionavimui sagitalinėje plokštumoje; pacientui individualūs strypai turi būti suderinami kartu su ligoninėje naudojama SMAIO stuburo užpakaline fiksavimo sistema, KHEIRON; individualiai pagamintas strypas turi turėti šiuos lazeriu pažymėtus duomenis: · logotipą; · medžiagą iš kurios pagamintas strypas; · diametrą; · serijos numerį; · KEOPS planavimo sistemos suteiktą ID numerį. Gaunami pacientui individualūs strypai papildomai turi turėti atmintinę: prieš operaciniam planavimui, simuliacijos planui bei strypo profiliui.</t>
  </si>
  <si>
    <t>Pacientui individualus strypas</t>
  </si>
  <si>
    <t>Vienkartinis sterilus kabliukas spiralei ištraukti.</t>
  </si>
  <si>
    <t>Kabliukas spiralei ištraukti</t>
  </si>
  <si>
    <t>Tinka standiesiems ir lankstiems cistoskopams. „Luer Lock“ tipo jungtis antgalyje. Medžiaga: susuktas poliamidas arba analogiška. Skersmuo CH5. Ilgis 645-655mm. Distalinės medžiagos sutvirtinimas 4,9-5,1cm. Adata: dydis 22G-27G, ilgis 4-5mm. Adatos apsauga saugiam įkišimui į instrumentą.  Supakuotas į dozatoriaus vamzdelį.</t>
  </si>
  <si>
    <t>Lanksti injekcinė kaniulė botokso injekcijai į šlapimo pūslės sienelę</t>
  </si>
  <si>
    <t>Tarpvietės žaizdos plėtėjo žiedo  laikiklis elastingas, pritaikytas naudojimui su tarpvietės žaizdos plėtėju-žiedu, laikiklio vienam gale yra aštrus kabliukas, kabliuko dydis 5 mm. Kiekvienas laikiklis supakuotas atskirai steriliame įpakavime, vienkartinio naudojimo.</t>
  </si>
  <si>
    <t>Tarpvietės žaizdos plėtiklio  žiedo laikiklis</t>
  </si>
  <si>
    <t>3.2</t>
  </si>
  <si>
    <t>Tarpvietės žaizdos plėtėjo žiedas, pagamintas iš plastiko, susideda iš dviejų pusžiedžių, kurių diametrai 32,5cm ir 18,3cm. Žiedas turi kampo reguliavimo galimybę. Cirkuliariai viso žiedo briaunose yra išpjovos elastingiems laikikliams arba ligatūroms tvirtinti.</t>
  </si>
  <si>
    <t>Tarpvietės žaizdos plėtiklio žiedas</t>
  </si>
  <si>
    <t>3.1</t>
  </si>
  <si>
    <t>Vienkartinis tarpvietės žaizdos plėtiklis</t>
  </si>
  <si>
    <t>33169000-2</t>
  </si>
  <si>
    <t>Bipolinis instrumentas laparoskopinėms operacijoms</t>
  </si>
  <si>
    <t>Plastikinių dilatatorių rinkinys 08 Fr/ 10 Fr / 12 Fr / 14 Fr /16 Fr,  18 cm ilgio, paskutinis dilatatorius su perskiriamu apvalkalu, skirtas naudojimui su stygomis iki 0,038". Atskirai steriliai supakuota, 10 vnt. originalioje pakuotėje</t>
  </si>
  <si>
    <t>Rinkinys drenažinio kanalo plėtimui</t>
  </si>
  <si>
    <t>Pastabos</t>
  </si>
  <si>
    <t>BPVŽ kodas</t>
  </si>
  <si>
    <t xml:space="preserve">Planuojama maksimali pirkimo suma Eur su PVM </t>
  </si>
  <si>
    <t>Planuojama maksimali pirkimo suma Eur be PVM</t>
  </si>
  <si>
    <t>PVM tarifas ٪</t>
  </si>
  <si>
    <t xml:space="preserve">Numatomas vieneto įkainis EUR be PVM </t>
  </si>
  <si>
    <t>Firminis priemonių pavadinimas, gamintojas, priemonės kodas gamintojo kataloge*</t>
  </si>
  <si>
    <t>Charakteristikos, reikalavimai</t>
  </si>
  <si>
    <t>Prekės pavadinimas</t>
  </si>
  <si>
    <t>Pirkimo dalies Nr.</t>
  </si>
  <si>
    <t>5.  * Prekių kodas gamintojo kataloge, jeigu gamintojas turi savo prekių katalogą.</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</si>
  <si>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</si>
  <si>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</si>
  <si>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</si>
  <si>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1 . Prekių kokybė, žymėjimas, informacija vartotojui turi atitikti 93/42/EEC ir/ar MDR (ES) 2017/745 direktyvų reikalavimus. CE ženklinimas.</t>
  </si>
  <si>
    <t>Chirurginiai ir urologiniai rinkiniai, tinkleliai, instrumentai plėtimui, sistemos, koaguliatorius</t>
  </si>
  <si>
    <t>TECHNINĖ SPECIFIKACIJA</t>
  </si>
  <si>
    <t>SPS 1 priedas</t>
  </si>
  <si>
    <t>VšĮ VUL Santaros klinikos</t>
  </si>
  <si>
    <t>Albertas Čekauskas/ Genadijus Kučinskis</t>
  </si>
  <si>
    <t>Rasa Blažienė</t>
  </si>
  <si>
    <t>R. Kvaščevičius (Vaikų ortopedai_neurologai)</t>
  </si>
  <si>
    <t>N.Surgunt/ Z.Martiševskis</t>
  </si>
  <si>
    <t>N.Surgunt/ R. Kvaščevičius</t>
  </si>
  <si>
    <t xml:space="preserve"> J.Stanaitis</t>
  </si>
  <si>
    <t>J.Červinskienė</t>
  </si>
  <si>
    <t>Z.Martiševskis</t>
  </si>
  <si>
    <t>A. Želvys</t>
  </si>
  <si>
    <t xml:space="preserve"> G.Simutis</t>
  </si>
  <si>
    <t>G.Simutis</t>
  </si>
  <si>
    <t>Implantų tinklelis pilvo sienos plastikai. Tinklelis monofilamentinis didelių porų (porų dydis ne mažesnis 2,0 x 2,0 mm) polipropileno medžiagos. Tinklelio svoris 45 g/m² ± 5 g/m². Tinklelis gali būti karpomas iki norimo dydžio. Permatomas. Tinklelio dydis 30 cm x 30 cm ± 1 cm.</t>
  </si>
  <si>
    <t>kompl.</t>
  </si>
  <si>
    <t>Bipoliarinis instrumentas skirtas laparoskopinėms operacijoms, minkštųjų audinių pjovimui ir koaguliacijai. Sterilus, vienkartinis. Darbinis ilgis 35 cm, skersmuo 5 mm, žiotys tiesios, žiočių ilgis  20 mm. Instrumentas koaguliuoja imtinai iki 7 mm skersmens kraujagysles. Žiotys turi netraumuojančius dantukus, kurie suspausti suima ir laiko apdorojamą audinį. Prie įtaiso yra pritvirtintas maitinimo laidas. Instrumentas techniškai suderinamas su firmos “Ethicon Endosurgery generatoriumi GEN11. Tiekėjo atstovas turi būti išklausęs gamintojo mokymus, turi tai įrodančius dokumentus ir gali suteikti konsultacijas medicinos personalui visą sutarties galiojimo laikotarpį (pateikti su pasiūlymu).</t>
  </si>
  <si>
    <t>Vnt. įkainis Eur be PVM</t>
  </si>
  <si>
    <t>Kaina Eur be PVM</t>
  </si>
  <si>
    <t xml:space="preserve"> PVM tarifas, %</t>
  </si>
  <si>
    <t>PVM suma, Eur</t>
  </si>
  <si>
    <t>Kaina Eur su PVM</t>
  </si>
  <si>
    <t>PLANUOJAMA</t>
  </si>
  <si>
    <t>SIŪLOMA</t>
  </si>
  <si>
    <t xml:space="preserve">Preliminarus kiekis </t>
  </si>
  <si>
    <t>Mato vnt.</t>
  </si>
  <si>
    <t>Viso 3 pirkimo daliai</t>
  </si>
  <si>
    <t>Viso 14 pirkimo daliai</t>
  </si>
  <si>
    <t>Viso 16 pirkimo daliai</t>
  </si>
  <si>
    <t>Viso 21 pirkimo daliai</t>
  </si>
  <si>
    <t>Viso 24 pirkimo daliai</t>
  </si>
  <si>
    <t>1 SPS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</si>
</sst>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sz val="11"/>
      <color theme="1"/>
      <name val="Calibri"/>
      <family val="2"/>
      <charset val="186"/>
    </font>
    <font>
      <sz val="11"/>
      <name val="Calibri"/>
      <family val="2"/>
      <charset val="186"/>
    </font>
    <font>
      <sz val="11"/>
      <color rgb="FFED0000"/>
      <name val="Calibri"/>
      <family val="2"/>
      <charset val="186"/>
    </font>
    <font>
      <b/>
      <sz val="11"/>
      <name val="Calibri"/>
      <family val="2"/>
      <charset val="186"/>
    </font>
    <font>
      <sz val="11"/>
      <color rgb="FF000000"/>
      <name val="Calibri"/>
      <family val="2"/>
      <charset val="186"/>
    </font>
    <font>
      <b/>
      <sz val="11"/>
      <color rgb="FF000000"/>
      <name val="Calibri"/>
      <family val="2"/>
      <charset val="186"/>
    </font>
    <font>
      <b/>
      <sz val="11"/>
      <color theme="1"/>
      <name val="Calibri"/>
      <family val="2"/>
      <charset val="186"/>
    </font>
    <font>
      <b/>
      <sz val="12"/>
      <color theme="1"/>
      <name val="Calibri"/>
      <family val="2"/>
      <charset val="186"/>
    </font>
    <font>
      <b/>
      <sz val="11"/>
      <color rgb="FFFF0000"/>
      <name val="Calibri"/>
      <family val="2"/>
      <charset val="186"/>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1" fillId="0" borderId="0"/>
    <xf numFmtId="0" fontId="1" fillId="0" borderId="0"/>
    <xf numFmtId="0" fontId="1" fillId="0" borderId="0"/>
    <xf numFmtId="0" fontId="1" fillId="0" borderId="0"/>
  </cellStyleXfs>
  <cellXfs count="121">
    <xf numFmtId="0" fontId="0" fillId="0" borderId="0" xfId="0"/>
    <xf numFmtId="0" fontId="4" fillId="0" borderId="0" xfId="0" applyFont="1"/>
    <xf numFmtId="4" fontId="5" fillId="0" borderId="0" xfId="0" applyNumberFormat="1" applyFont="1" applyAlignment="1">
      <alignment horizontal="center" vertical="center"/>
    </xf>
    <xf numFmtId="2" fontId="5" fillId="0" borderId="0" xfId="0" applyNumberFormat="1" applyFont="1" applyAlignment="1">
      <alignment horizontal="center" vertical="center"/>
    </xf>
    <xf numFmtId="0" fontId="4" fillId="0" borderId="0" xfId="0" applyFont="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top"/>
    </xf>
    <xf numFmtId="0" fontId="5" fillId="0" borderId="0" xfId="0" applyFont="1" applyAlignment="1">
      <alignment horizontal="left" vertical="top"/>
    </xf>
    <xf numFmtId="0" fontId="4" fillId="0" borderId="0" xfId="0" applyFont="1" applyAlignment="1">
      <alignment horizontal="center" vertical="top"/>
    </xf>
    <xf numFmtId="0" fontId="5" fillId="0" borderId="0" xfId="0" applyFont="1"/>
    <xf numFmtId="1" fontId="4" fillId="0" borderId="0" xfId="0" applyNumberFormat="1" applyFont="1"/>
    <xf numFmtId="1" fontId="5"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2" fontId="5" fillId="0" borderId="0" xfId="0" applyNumberFormat="1" applyFont="1"/>
    <xf numFmtId="0" fontId="4" fillId="0" borderId="0" xfId="4" applyFont="1" applyAlignment="1">
      <alignment horizontal="center" vertical="center"/>
    </xf>
    <xf numFmtId="1" fontId="5" fillId="0" borderId="0" xfId="0" applyNumberFormat="1" applyFont="1" applyAlignment="1">
      <alignment horizontal="left" vertical="center" wrapText="1"/>
    </xf>
    <xf numFmtId="2" fontId="7" fillId="0" borderId="2" xfId="1"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5" fillId="0" borderId="0" xfId="1" applyFont="1" applyFill="1" applyAlignment="1">
      <alignment horizontal="center" vertical="center"/>
    </xf>
    <xf numFmtId="0" fontId="5"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2" xfId="1" applyNumberFormat="1" applyFont="1" applyFill="1" applyBorder="1" applyAlignment="1">
      <alignment horizontal="center" vertical="center" wrapText="1"/>
    </xf>
    <xf numFmtId="1" fontId="5" fillId="0" borderId="2" xfId="1" applyNumberFormat="1" applyFont="1" applyFill="1" applyBorder="1" applyAlignment="1">
      <alignment horizontal="center" vertical="center" wrapText="1"/>
    </xf>
    <xf numFmtId="0" fontId="4" fillId="0" borderId="2" xfId="4" applyFont="1" applyBorder="1" applyAlignment="1">
      <alignment horizontal="center" vertical="center"/>
    </xf>
    <xf numFmtId="1" fontId="5" fillId="0" borderId="2" xfId="0" applyNumberFormat="1" applyFont="1" applyBorder="1" applyAlignment="1">
      <alignment horizontal="left" vertical="center" wrapText="1"/>
    </xf>
    <xf numFmtId="1" fontId="5" fillId="0" borderId="2" xfId="1" applyNumberFormat="1" applyFont="1" applyFill="1" applyBorder="1" applyAlignment="1">
      <alignment horizontal="left" vertical="center" wrapText="1"/>
    </xf>
    <xf numFmtId="1" fontId="5" fillId="5" borderId="2" xfId="0" applyNumberFormat="1" applyFont="1" applyFill="1" applyBorder="1" applyAlignment="1">
      <alignment horizontal="center" vertical="center" wrapText="1"/>
    </xf>
    <xf numFmtId="2" fontId="7" fillId="5" borderId="2" xfId="0" applyNumberFormat="1"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1" fontId="5" fillId="5" borderId="2" xfId="0" applyNumberFormat="1" applyFont="1" applyFill="1" applyBorder="1" applyAlignment="1">
      <alignment horizontal="left" vertical="center" wrapText="1"/>
    </xf>
    <xf numFmtId="1" fontId="7" fillId="5" borderId="2" xfId="0" applyNumberFormat="1" applyFont="1" applyFill="1" applyBorder="1" applyAlignment="1">
      <alignment horizontal="left" vertical="center" wrapText="1"/>
    </xf>
    <xf numFmtId="1" fontId="7" fillId="5" borderId="2" xfId="0" applyNumberFormat="1" applyFont="1" applyFill="1" applyBorder="1" applyAlignment="1">
      <alignment horizontal="center" vertical="center" wrapText="1"/>
    </xf>
    <xf numFmtId="1" fontId="5" fillId="5" borderId="2" xfId="1" applyNumberFormat="1" applyFont="1" applyFill="1" applyBorder="1" applyAlignment="1">
      <alignment horizontal="center" vertical="center" wrapText="1"/>
    </xf>
    <xf numFmtId="1" fontId="5" fillId="0" borderId="2" xfId="2" applyNumberFormat="1" applyFont="1" applyFill="1" applyBorder="1" applyAlignment="1">
      <alignment horizontal="left" vertical="center" wrapText="1"/>
    </xf>
    <xf numFmtId="0" fontId="5" fillId="0" borderId="3" xfId="5" applyFont="1" applyBorder="1" applyAlignment="1">
      <alignment horizontal="left" vertical="top" wrapText="1"/>
    </xf>
    <xf numFmtId="0" fontId="5" fillId="0" borderId="2" xfId="5" applyFont="1" applyBorder="1" applyAlignment="1">
      <alignment horizontal="left" vertical="top" wrapText="1"/>
    </xf>
    <xf numFmtId="1" fontId="5" fillId="5" borderId="4" xfId="0" applyNumberFormat="1" applyFont="1" applyFill="1" applyBorder="1" applyAlignment="1">
      <alignment horizontal="center" vertical="center" wrapText="1"/>
    </xf>
    <xf numFmtId="2" fontId="7" fillId="5" borderId="4" xfId="0" applyNumberFormat="1" applyFont="1" applyFill="1" applyBorder="1" applyAlignment="1">
      <alignment horizontal="center" vertical="center" wrapText="1"/>
    </xf>
    <xf numFmtId="2" fontId="5" fillId="5" borderId="4" xfId="0" applyNumberFormat="1" applyFont="1" applyFill="1" applyBorder="1" applyAlignment="1">
      <alignment horizontal="center" vertical="center" wrapText="1"/>
    </xf>
    <xf numFmtId="1" fontId="5" fillId="5" borderId="4" xfId="1" applyNumberFormat="1" applyFont="1" applyFill="1" applyBorder="1" applyAlignment="1">
      <alignment horizontal="center" vertical="center" wrapText="1"/>
    </xf>
    <xf numFmtId="0" fontId="5" fillId="5" borderId="5" xfId="5" applyFont="1" applyFill="1" applyBorder="1" applyAlignment="1">
      <alignment horizontal="left" vertical="top" wrapText="1"/>
    </xf>
    <xf numFmtId="0" fontId="7" fillId="5" borderId="4" xfId="5" applyFont="1" applyFill="1" applyBorder="1" applyAlignment="1">
      <alignment horizontal="left" vertical="top" wrapText="1"/>
    </xf>
    <xf numFmtId="1" fontId="7" fillId="5" borderId="4" xfId="0" applyNumberFormat="1" applyFont="1" applyFill="1" applyBorder="1" applyAlignment="1">
      <alignment horizontal="center" vertical="center" wrapText="1"/>
    </xf>
    <xf numFmtId="0" fontId="5" fillId="0" borderId="0" xfId="1" applyFont="1" applyFill="1" applyAlignment="1">
      <alignment wrapText="1"/>
    </xf>
    <xf numFmtId="0" fontId="5" fillId="0" borderId="2" xfId="1" applyFont="1" applyFill="1" applyBorder="1" applyAlignment="1">
      <alignment vertical="center" wrapText="1"/>
    </xf>
    <xf numFmtId="2" fontId="5" fillId="0" borderId="2" xfId="0" applyNumberFormat="1"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6" applyFont="1" applyBorder="1" applyAlignment="1">
      <alignment horizontal="center" vertical="center" wrapText="1"/>
    </xf>
    <xf numFmtId="0" fontId="5" fillId="0" borderId="2" xfId="6" applyFont="1" applyBorder="1" applyAlignment="1">
      <alignment horizontal="left" vertical="top" wrapText="1"/>
    </xf>
    <xf numFmtId="0" fontId="8" fillId="0" borderId="2" xfId="0" applyFont="1" applyBorder="1" applyAlignment="1">
      <alignment horizontal="center" vertical="top" wrapText="1"/>
    </xf>
    <xf numFmtId="0" fontId="5" fillId="0" borderId="2" xfId="0" applyFont="1" applyBorder="1" applyAlignment="1">
      <alignment horizontal="center" vertical="center"/>
    </xf>
    <xf numFmtId="0" fontId="4" fillId="0" borderId="2" xfId="7" applyFont="1" applyBorder="1" applyAlignment="1">
      <alignment horizontal="center" vertical="center" wrapText="1"/>
    </xf>
    <xf numFmtId="0" fontId="5" fillId="0" borderId="2" xfId="7" applyFont="1" applyBorder="1" applyAlignment="1">
      <alignment horizontal="left" vertical="top" wrapText="1"/>
    </xf>
    <xf numFmtId="0" fontId="8"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top"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5" fillId="0" borderId="2" xfId="3"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8" fillId="5" borderId="2" xfId="0"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9" fillId="5" borderId="2" xfId="0" applyFont="1" applyFill="1" applyBorder="1" applyAlignment="1">
      <alignment horizontal="center" vertical="top" wrapText="1"/>
    </xf>
    <xf numFmtId="0" fontId="8" fillId="0" borderId="2" xfId="0" applyFont="1" applyBorder="1" applyAlignment="1">
      <alignment horizontal="left" vertical="top" wrapText="1"/>
    </xf>
    <xf numFmtId="0" fontId="5" fillId="0" borderId="2" xfId="1" applyFont="1" applyFill="1" applyBorder="1" applyAlignment="1">
      <alignment horizontal="center" vertical="center" wrapText="1"/>
    </xf>
    <xf numFmtId="0" fontId="10" fillId="0" borderId="2" xfId="0" applyFont="1" applyBorder="1" applyAlignment="1">
      <alignment horizontal="center" vertical="center"/>
    </xf>
    <xf numFmtId="4" fontId="7" fillId="0" borderId="2" xfId="1" applyNumberFormat="1" applyFont="1" applyFill="1" applyBorder="1" applyAlignment="1">
      <alignment horizontal="center" vertical="center" wrapText="1"/>
    </xf>
    <xf numFmtId="164" fontId="7" fillId="0" borderId="2" xfId="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Protection="1">
      <protection locked="0"/>
    </xf>
    <xf numFmtId="165" fontId="5" fillId="0" borderId="0" xfId="0" applyNumberFormat="1" applyFont="1" applyAlignment="1">
      <alignment horizontal="center" vertical="top"/>
    </xf>
    <xf numFmtId="0" fontId="10" fillId="0" borderId="0" xfId="0" applyFont="1" applyAlignment="1">
      <alignment horizontal="left" vertical="center"/>
    </xf>
    <xf numFmtId="0" fontId="5" fillId="0" borderId="2" xfId="0" applyFont="1" applyFill="1" applyBorder="1" applyAlignment="1">
      <alignment horizontal="left" vertical="top" wrapText="1"/>
    </xf>
    <xf numFmtId="0" fontId="8" fillId="0" borderId="2" xfId="0" applyFont="1" applyFill="1" applyBorder="1" applyAlignment="1">
      <alignment horizontal="center" vertical="center" wrapText="1"/>
    </xf>
    <xf numFmtId="0" fontId="4" fillId="0" borderId="2" xfId="0" applyFont="1" applyBorder="1"/>
    <xf numFmtId="2" fontId="8"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166" fontId="5" fillId="0" borderId="2" xfId="0" applyNumberFormat="1" applyFont="1" applyBorder="1" applyAlignment="1">
      <alignment horizontal="center" vertical="center" wrapText="1"/>
    </xf>
    <xf numFmtId="166" fontId="5" fillId="5" borderId="2" xfId="0" applyNumberFormat="1" applyFont="1" applyFill="1" applyBorder="1" applyAlignment="1">
      <alignment horizontal="center" vertical="center" wrapText="1"/>
    </xf>
    <xf numFmtId="2" fontId="4" fillId="0" borderId="2" xfId="0" applyNumberFormat="1" applyFont="1" applyBorder="1" applyAlignment="1">
      <alignment horizontal="center" vertical="center" wrapText="1"/>
    </xf>
    <xf numFmtId="0" fontId="9" fillId="6" borderId="11" xfId="0" applyFont="1" applyFill="1" applyBorder="1" applyAlignment="1">
      <alignment horizontal="right" vertical="center" wrapText="1"/>
    </xf>
    <xf numFmtId="0" fontId="9" fillId="6" borderId="12" xfId="0" applyFont="1" applyFill="1" applyBorder="1" applyAlignment="1">
      <alignment horizontal="right" vertical="center" wrapText="1"/>
    </xf>
    <xf numFmtId="0" fontId="9" fillId="6" borderId="13" xfId="0" applyFont="1" applyFill="1" applyBorder="1" applyAlignment="1">
      <alignment horizontal="right" vertical="center" wrapText="1"/>
    </xf>
    <xf numFmtId="1" fontId="7" fillId="5" borderId="11" xfId="0" applyNumberFormat="1" applyFont="1" applyFill="1" applyBorder="1" applyAlignment="1">
      <alignment horizontal="right" vertical="center" wrapText="1"/>
    </xf>
    <xf numFmtId="1" fontId="7" fillId="5" borderId="12" xfId="0" applyNumberFormat="1" applyFont="1" applyFill="1" applyBorder="1" applyAlignment="1">
      <alignment horizontal="right" vertical="center" wrapText="1"/>
    </xf>
    <xf numFmtId="1" fontId="7" fillId="5" borderId="13" xfId="0" applyNumberFormat="1" applyFont="1" applyFill="1" applyBorder="1" applyAlignment="1">
      <alignment horizontal="righ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8" fillId="0" borderId="8"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11" fillId="0" borderId="0" xfId="0" applyFont="1" applyAlignment="1">
      <alignment horizontal="center" vertical="center"/>
    </xf>
    <xf numFmtId="0" fontId="8" fillId="0" borderId="10" xfId="0" applyFont="1" applyBorder="1" applyAlignment="1">
      <alignment horizontal="left" vertical="top"/>
    </xf>
    <xf numFmtId="0" fontId="8" fillId="0" borderId="0" xfId="0" applyFont="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2" fontId="10" fillId="6" borderId="2"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2" fontId="8" fillId="5" borderId="2" xfId="0" applyNumberFormat="1" applyFont="1" applyFill="1" applyBorder="1" applyAlignment="1">
      <alignment vertical="center" wrapText="1"/>
    </xf>
    <xf numFmtId="164" fontId="12" fillId="0" borderId="11" xfId="0" applyNumberFormat="1" applyFont="1" applyBorder="1" applyAlignment="1">
      <alignment horizontal="center" vertical="center"/>
    </xf>
    <xf numFmtId="164" fontId="12" fillId="0" borderId="12" xfId="0" applyNumberFormat="1" applyFont="1" applyBorder="1" applyAlignment="1">
      <alignment horizontal="center" vertical="center"/>
    </xf>
    <xf numFmtId="164" fontId="12" fillId="0" borderId="13" xfId="0" applyNumberFormat="1" applyFont="1" applyBorder="1" applyAlignment="1">
      <alignment horizontal="center" vertical="center"/>
    </xf>
    <xf numFmtId="4" fontId="5" fillId="0" borderId="0" xfId="0" applyNumberFormat="1" applyFont="1" applyAlignment="1">
      <alignment horizontal="center" vertical="center"/>
    </xf>
    <xf numFmtId="0" fontId="8" fillId="0" borderId="0" xfId="0" applyFont="1" applyBorder="1" applyAlignment="1">
      <alignment horizontal="left" vertical="top"/>
    </xf>
    <xf numFmtId="0" fontId="11" fillId="0" borderId="0" xfId="0" applyFont="1" applyBorder="1" applyAlignment="1">
      <alignment horizontal="center" vertical="center"/>
    </xf>
  </cellXfs>
  <cellStyles count="8">
    <cellStyle name="Bad" xfId="2" builtinId="27"/>
    <cellStyle name="Good" xfId="1" builtinId="26"/>
    <cellStyle name="Normal" xfId="0" builtinId="0"/>
    <cellStyle name="Normal 11 2" xfId="6" xr:uid="{1A40409D-7D49-47E4-B9F2-CA6DC02B85E0}"/>
    <cellStyle name="Normal 25" xfId="5" xr:uid="{0903B350-C1C6-471D-8C4F-09DA87F6133C}"/>
    <cellStyle name="Normal 34" xfId="7" xr:uid="{A966A372-7744-4285-910F-425B18FCB795}"/>
    <cellStyle name="Normal 57" xfId="4" xr:uid="{4D9467D3-6DDE-4B9D-81E7-4581FFAB7EAB}"/>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A1DB-5835-42C9-916B-2EBB59A466B2}">
  <dimension ref="A1:Q62"/>
  <sheetViews>
    <sheetView showGridLines="0" tabSelected="1" topLeftCell="A49" zoomScale="85" zoomScaleNormal="85" workbookViewId="0">
      <selection activeCell="U10" sqref="U10"/>
    </sheetView>
  </sheetViews>
  <sheetFormatPr defaultColWidth="8.85546875" defaultRowHeight="15" x14ac:dyDescent="0.25"/>
  <cols>
    <col min="1" max="1" width="7.7109375" style="9" customWidth="1"/>
    <col min="2" max="2" width="26.140625" style="8" customWidth="1"/>
    <col min="3" max="3" width="40.85546875" style="8" customWidth="1"/>
    <col min="4" max="4" width="11.140625" style="7" customWidth="1"/>
    <col min="5" max="5" width="12" style="6" customWidth="1"/>
    <col min="6" max="6" width="21.5703125" style="4" customWidth="1"/>
    <col min="7" max="7" width="10.7109375" style="4" customWidth="1"/>
    <col min="8" max="8" width="11" style="4" customWidth="1"/>
    <col min="9" max="9" width="11.7109375" style="4" customWidth="1"/>
    <col min="10" max="10" width="11.42578125" style="4" customWidth="1"/>
    <col min="11" max="11" width="11.28515625" style="4" customWidth="1"/>
    <col min="12" max="12" width="16.85546875" style="5" hidden="1" customWidth="1"/>
    <col min="13" max="13" width="11.28515625" style="4" hidden="1" customWidth="1"/>
    <col min="14" max="14" width="16.28515625" style="3" customWidth="1"/>
    <col min="15" max="15" width="15.7109375" style="2" customWidth="1"/>
    <col min="16" max="16" width="21.42578125" style="1" customWidth="1"/>
    <col min="17" max="17" width="32.42578125" style="1" hidden="1" customWidth="1"/>
    <col min="18" max="16384" width="8.85546875" style="1"/>
  </cols>
  <sheetData>
    <row r="1" spans="1:17" x14ac:dyDescent="0.25">
      <c r="O1" s="118" t="s">
        <v>134</v>
      </c>
      <c r="P1" s="118"/>
    </row>
    <row r="2" spans="1:17" x14ac:dyDescent="0.25">
      <c r="A2" s="83" t="s">
        <v>105</v>
      </c>
      <c r="O2" s="118"/>
      <c r="P2" s="118"/>
      <c r="Q2" s="82" t="s">
        <v>104</v>
      </c>
    </row>
    <row r="3" spans="1:17" ht="15.75" x14ac:dyDescent="0.25">
      <c r="A3" s="105" t="s">
        <v>103</v>
      </c>
      <c r="B3" s="105"/>
      <c r="C3" s="105"/>
      <c r="D3" s="105"/>
      <c r="E3" s="105"/>
      <c r="F3" s="105"/>
      <c r="G3" s="105"/>
      <c r="H3" s="105"/>
      <c r="I3" s="105"/>
      <c r="J3" s="105"/>
      <c r="K3" s="105"/>
      <c r="L3" s="105"/>
      <c r="M3" s="105"/>
      <c r="N3" s="105"/>
      <c r="O3" s="105"/>
      <c r="P3" s="105"/>
      <c r="Q3" s="105"/>
    </row>
    <row r="4" spans="1:17" ht="25.5" customHeight="1" x14ac:dyDescent="0.25">
      <c r="A4" s="120" t="s">
        <v>102</v>
      </c>
      <c r="B4" s="120"/>
      <c r="C4" s="120"/>
      <c r="D4" s="120"/>
      <c r="E4" s="120"/>
      <c r="F4" s="120"/>
      <c r="G4" s="120"/>
      <c r="H4" s="120"/>
      <c r="I4" s="120"/>
      <c r="J4" s="120"/>
      <c r="K4" s="120"/>
      <c r="L4" s="120"/>
      <c r="M4" s="120"/>
      <c r="N4" s="120"/>
      <c r="O4" s="120"/>
      <c r="P4" s="120"/>
      <c r="Q4" s="120"/>
    </row>
    <row r="5" spans="1:17" s="81" customFormat="1" ht="18" customHeight="1" x14ac:dyDescent="0.25">
      <c r="A5" s="106" t="s">
        <v>101</v>
      </c>
      <c r="B5" s="119"/>
      <c r="C5" s="119"/>
      <c r="D5" s="119"/>
      <c r="E5" s="119"/>
      <c r="F5" s="119"/>
      <c r="G5" s="119"/>
      <c r="H5" s="119"/>
      <c r="I5" s="119"/>
      <c r="J5" s="119"/>
      <c r="K5" s="119"/>
      <c r="L5" s="119"/>
      <c r="M5" s="119"/>
      <c r="N5" s="119"/>
      <c r="O5" s="119"/>
      <c r="P5" s="119"/>
      <c r="Q5" s="108"/>
    </row>
    <row r="6" spans="1:17" s="81" customFormat="1" ht="15.75" customHeight="1" x14ac:dyDescent="0.25">
      <c r="A6" s="106" t="s">
        <v>100</v>
      </c>
      <c r="B6" s="107"/>
      <c r="C6" s="107"/>
      <c r="D6" s="107"/>
      <c r="E6" s="107"/>
      <c r="F6" s="107"/>
      <c r="G6" s="107"/>
      <c r="H6" s="107"/>
      <c r="I6" s="107"/>
      <c r="J6" s="107"/>
      <c r="K6" s="107"/>
      <c r="L6" s="107"/>
      <c r="M6" s="107"/>
      <c r="N6" s="107"/>
      <c r="O6" s="107"/>
      <c r="P6" s="107"/>
      <c r="Q6" s="108"/>
    </row>
    <row r="7" spans="1:17" s="81" customFormat="1" ht="16.5" customHeight="1" x14ac:dyDescent="0.25">
      <c r="A7" s="106" t="s">
        <v>99</v>
      </c>
      <c r="B7" s="107"/>
      <c r="C7" s="107"/>
      <c r="D7" s="107"/>
      <c r="E7" s="107"/>
      <c r="F7" s="107"/>
      <c r="G7" s="107"/>
      <c r="H7" s="107"/>
      <c r="I7" s="107"/>
      <c r="J7" s="107"/>
      <c r="K7" s="107"/>
      <c r="L7" s="107"/>
      <c r="M7" s="107"/>
      <c r="N7" s="107"/>
      <c r="O7" s="107"/>
      <c r="P7" s="107"/>
      <c r="Q7" s="108"/>
    </row>
    <row r="8" spans="1:17" s="81" customFormat="1" ht="83.25" customHeight="1" x14ac:dyDescent="0.25">
      <c r="A8" s="109" t="s">
        <v>98</v>
      </c>
      <c r="B8" s="110"/>
      <c r="C8" s="110"/>
      <c r="D8" s="110"/>
      <c r="E8" s="110"/>
      <c r="F8" s="110"/>
      <c r="G8" s="110"/>
      <c r="H8" s="110"/>
      <c r="I8" s="110"/>
      <c r="J8" s="110"/>
      <c r="K8" s="110"/>
      <c r="L8" s="110"/>
      <c r="M8" s="110"/>
      <c r="N8" s="110"/>
      <c r="O8" s="110"/>
      <c r="P8" s="110"/>
      <c r="Q8" s="111"/>
    </row>
    <row r="9" spans="1:17" s="81" customFormat="1" ht="15.75" customHeight="1" x14ac:dyDescent="0.25">
      <c r="A9" s="102" t="s">
        <v>97</v>
      </c>
      <c r="B9" s="103"/>
      <c r="C9" s="103"/>
      <c r="D9" s="103"/>
      <c r="E9" s="103"/>
      <c r="F9" s="103"/>
      <c r="G9" s="103"/>
      <c r="H9" s="103"/>
      <c r="I9" s="103"/>
      <c r="J9" s="103"/>
      <c r="K9" s="103"/>
      <c r="L9" s="103"/>
      <c r="M9" s="103"/>
      <c r="N9" s="103"/>
      <c r="O9" s="103"/>
      <c r="P9" s="103"/>
      <c r="Q9" s="104"/>
    </row>
    <row r="10" spans="1:17" ht="24.75" customHeight="1" x14ac:dyDescent="0.25">
      <c r="G10" s="99" t="s">
        <v>126</v>
      </c>
      <c r="H10" s="100"/>
      <c r="I10" s="100"/>
      <c r="J10" s="100"/>
      <c r="K10" s="101"/>
      <c r="L10" s="115" t="s">
        <v>125</v>
      </c>
      <c r="M10" s="116"/>
      <c r="N10" s="116"/>
      <c r="O10" s="116"/>
      <c r="P10" s="117"/>
      <c r="Q10" s="86"/>
    </row>
    <row r="11" spans="1:17" ht="120.75" customHeight="1" x14ac:dyDescent="0.25">
      <c r="A11" s="79" t="s">
        <v>96</v>
      </c>
      <c r="B11" s="80" t="s">
        <v>95</v>
      </c>
      <c r="C11" s="80" t="s">
        <v>94</v>
      </c>
      <c r="D11" s="79" t="s">
        <v>128</v>
      </c>
      <c r="E11" s="78" t="s">
        <v>127</v>
      </c>
      <c r="F11" s="77" t="s">
        <v>93</v>
      </c>
      <c r="G11" s="77" t="s">
        <v>120</v>
      </c>
      <c r="H11" s="77" t="s">
        <v>121</v>
      </c>
      <c r="I11" s="77" t="s">
        <v>122</v>
      </c>
      <c r="J11" s="77" t="s">
        <v>123</v>
      </c>
      <c r="K11" s="77" t="s">
        <v>124</v>
      </c>
      <c r="L11" s="76" t="s">
        <v>92</v>
      </c>
      <c r="M11" s="77" t="s">
        <v>91</v>
      </c>
      <c r="N11" s="76" t="s">
        <v>90</v>
      </c>
      <c r="O11" s="75" t="s">
        <v>89</v>
      </c>
      <c r="P11" s="74" t="s">
        <v>88</v>
      </c>
      <c r="Q11" s="74" t="s">
        <v>87</v>
      </c>
    </row>
    <row r="12" spans="1:17" ht="104.25" customHeight="1" x14ac:dyDescent="0.25">
      <c r="A12" s="53">
        <v>1</v>
      </c>
      <c r="B12" s="59" t="s">
        <v>86</v>
      </c>
      <c r="C12" s="59" t="s">
        <v>85</v>
      </c>
      <c r="D12" s="63" t="s">
        <v>33</v>
      </c>
      <c r="E12" s="20">
        <v>30</v>
      </c>
      <c r="F12" s="49"/>
      <c r="G12" s="87"/>
      <c r="H12" s="87">
        <f>E12*G12</f>
        <v>0</v>
      </c>
      <c r="I12" s="49">
        <v>5</v>
      </c>
      <c r="J12" s="87">
        <f>H12*0.05</f>
        <v>0</v>
      </c>
      <c r="K12" s="87">
        <f>H12+J12</f>
        <v>0</v>
      </c>
      <c r="L12" s="24">
        <v>80</v>
      </c>
      <c r="M12" s="49">
        <v>5</v>
      </c>
      <c r="N12" s="23">
        <f>+E12*L12</f>
        <v>2400</v>
      </c>
      <c r="O12" s="22">
        <f>+N12*1.05</f>
        <v>2520</v>
      </c>
      <c r="P12" s="49" t="s">
        <v>24</v>
      </c>
      <c r="Q12" s="20" t="s">
        <v>106</v>
      </c>
    </row>
    <row r="13" spans="1:17" ht="261" customHeight="1" x14ac:dyDescent="0.25">
      <c r="A13" s="53">
        <v>2</v>
      </c>
      <c r="B13" s="84" t="s">
        <v>84</v>
      </c>
      <c r="C13" s="84" t="s">
        <v>119</v>
      </c>
      <c r="D13" s="85" t="s">
        <v>17</v>
      </c>
      <c r="E13" s="73">
        <v>6</v>
      </c>
      <c r="F13" s="72"/>
      <c r="G13" s="87"/>
      <c r="H13" s="87">
        <f>E13*G13</f>
        <v>0</v>
      </c>
      <c r="I13" s="49">
        <v>5</v>
      </c>
      <c r="J13" s="87">
        <f>H13*0.05</f>
        <v>0</v>
      </c>
      <c r="K13" s="87">
        <f>H13+J13</f>
        <v>0</v>
      </c>
      <c r="L13" s="24">
        <v>456</v>
      </c>
      <c r="M13" s="49">
        <v>5</v>
      </c>
      <c r="N13" s="23">
        <f>+E13*L13</f>
        <v>2736</v>
      </c>
      <c r="O13" s="22">
        <f>+N13*1.05</f>
        <v>2872.8</v>
      </c>
      <c r="P13" s="49" t="s">
        <v>83</v>
      </c>
      <c r="Q13" s="49" t="s">
        <v>106</v>
      </c>
    </row>
    <row r="14" spans="1:17" ht="33" customHeight="1" x14ac:dyDescent="0.25">
      <c r="A14" s="71">
        <v>3</v>
      </c>
      <c r="B14" s="70" t="s">
        <v>82</v>
      </c>
      <c r="C14" s="69"/>
      <c r="D14" s="68"/>
      <c r="E14" s="68"/>
      <c r="F14" s="65"/>
      <c r="G14" s="65"/>
      <c r="H14" s="65"/>
      <c r="I14" s="65"/>
      <c r="J14" s="65"/>
      <c r="K14" s="65"/>
      <c r="L14" s="67"/>
      <c r="M14" s="65"/>
      <c r="N14" s="66">
        <f>+N15+N16</f>
        <v>800</v>
      </c>
      <c r="O14" s="66">
        <f>+O15+O16</f>
        <v>840</v>
      </c>
      <c r="P14" s="65" t="s">
        <v>1</v>
      </c>
      <c r="Q14" s="65"/>
    </row>
    <row r="15" spans="1:17" ht="113.25" customHeight="1" x14ac:dyDescent="0.25">
      <c r="A15" s="53" t="s">
        <v>81</v>
      </c>
      <c r="B15" s="59" t="s">
        <v>80</v>
      </c>
      <c r="C15" s="59" t="s">
        <v>79</v>
      </c>
      <c r="D15" s="64" t="s">
        <v>17</v>
      </c>
      <c r="E15" s="62">
        <v>5</v>
      </c>
      <c r="F15" s="61"/>
      <c r="G15" s="92"/>
      <c r="H15" s="92">
        <f>E15*G15</f>
        <v>0</v>
      </c>
      <c r="I15" s="63">
        <v>5</v>
      </c>
      <c r="J15" s="92">
        <f>H15*0.05</f>
        <v>0</v>
      </c>
      <c r="K15" s="92">
        <f>H15+J15</f>
        <v>0</v>
      </c>
      <c r="L15" s="23">
        <v>100</v>
      </c>
      <c r="M15" s="49">
        <v>5</v>
      </c>
      <c r="N15" s="23">
        <f>+E15*L15</f>
        <v>500</v>
      </c>
      <c r="O15" s="22">
        <f t="shared" ref="O15:O27" si="0">+N15*1.05</f>
        <v>525</v>
      </c>
      <c r="P15" s="49"/>
      <c r="Q15" s="49" t="s">
        <v>106</v>
      </c>
    </row>
    <row r="16" spans="1:17" ht="117" customHeight="1" x14ac:dyDescent="0.25">
      <c r="A16" s="53" t="s">
        <v>78</v>
      </c>
      <c r="B16" s="59" t="s">
        <v>77</v>
      </c>
      <c r="C16" s="59" t="s">
        <v>76</v>
      </c>
      <c r="D16" s="63" t="s">
        <v>17</v>
      </c>
      <c r="E16" s="62">
        <v>30</v>
      </c>
      <c r="F16" s="61"/>
      <c r="G16" s="92"/>
      <c r="H16" s="92">
        <f>E16*G16</f>
        <v>0</v>
      </c>
      <c r="I16" s="63">
        <v>5</v>
      </c>
      <c r="J16" s="92">
        <f>H16*0.05</f>
        <v>0</v>
      </c>
      <c r="K16" s="92">
        <f>H16+J16</f>
        <v>0</v>
      </c>
      <c r="L16" s="23">
        <v>10</v>
      </c>
      <c r="M16" s="49">
        <v>5</v>
      </c>
      <c r="N16" s="23">
        <f>+E16*L16</f>
        <v>300</v>
      </c>
      <c r="O16" s="22">
        <f t="shared" si="0"/>
        <v>315</v>
      </c>
      <c r="P16" s="49"/>
      <c r="Q16" s="49" t="s">
        <v>106</v>
      </c>
    </row>
    <row r="17" spans="1:17" ht="33.75" customHeight="1" x14ac:dyDescent="0.25">
      <c r="A17" s="93" t="s">
        <v>129</v>
      </c>
      <c r="B17" s="94"/>
      <c r="C17" s="94"/>
      <c r="D17" s="94"/>
      <c r="E17" s="94"/>
      <c r="F17" s="94"/>
      <c r="G17" s="95"/>
      <c r="H17" s="112">
        <f>SUM(H15:H16)</f>
        <v>0</v>
      </c>
      <c r="I17" s="113"/>
      <c r="J17" s="112">
        <f>SUM(J15:J16)</f>
        <v>0</v>
      </c>
      <c r="K17" s="112">
        <f>SUM(K15:K16)</f>
        <v>0</v>
      </c>
      <c r="L17" s="23"/>
      <c r="M17" s="49"/>
      <c r="N17" s="23"/>
      <c r="O17" s="22"/>
      <c r="P17" s="49"/>
      <c r="Q17" s="49"/>
    </row>
    <row r="18" spans="1:17" ht="160.5" customHeight="1" x14ac:dyDescent="0.25">
      <c r="A18" s="60">
        <v>4</v>
      </c>
      <c r="B18" s="59" t="s">
        <v>75</v>
      </c>
      <c r="C18" s="58" t="s">
        <v>74</v>
      </c>
      <c r="D18" s="49" t="s">
        <v>17</v>
      </c>
      <c r="E18" s="54">
        <v>10</v>
      </c>
      <c r="F18" s="57"/>
      <c r="G18" s="87"/>
      <c r="H18" s="87">
        <f>E18*G18</f>
        <v>0</v>
      </c>
      <c r="I18" s="49">
        <v>5</v>
      </c>
      <c r="J18" s="87">
        <f>H18*0.05</f>
        <v>0</v>
      </c>
      <c r="K18" s="87">
        <f>H18+J18</f>
        <v>0</v>
      </c>
      <c r="L18" s="23">
        <v>36</v>
      </c>
      <c r="M18" s="50">
        <v>5</v>
      </c>
      <c r="N18" s="23">
        <f t="shared" ref="N18:N27" si="1">+E18*L18</f>
        <v>360</v>
      </c>
      <c r="O18" s="22">
        <f t="shared" si="0"/>
        <v>378</v>
      </c>
      <c r="P18" s="50"/>
      <c r="Q18" s="49" t="s">
        <v>106</v>
      </c>
    </row>
    <row r="19" spans="1:17" ht="38.25" customHeight="1" x14ac:dyDescent="0.25">
      <c r="A19" s="53">
        <v>5</v>
      </c>
      <c r="B19" s="56" t="s">
        <v>73</v>
      </c>
      <c r="C19" s="56" t="s">
        <v>72</v>
      </c>
      <c r="D19" s="55" t="s">
        <v>17</v>
      </c>
      <c r="E19" s="54">
        <v>100</v>
      </c>
      <c r="F19" s="50"/>
      <c r="G19" s="88"/>
      <c r="H19" s="87">
        <f t="shared" ref="H19:H27" si="2">E19*G19</f>
        <v>0</v>
      </c>
      <c r="I19" s="50">
        <v>5</v>
      </c>
      <c r="J19" s="87">
        <f t="shared" ref="J19:J31" si="3">H19*0.05</f>
        <v>0</v>
      </c>
      <c r="K19" s="87">
        <f t="shared" ref="K19:K31" si="4">H19+J19</f>
        <v>0</v>
      </c>
      <c r="L19" s="23">
        <v>1.6</v>
      </c>
      <c r="M19" s="50">
        <v>5</v>
      </c>
      <c r="N19" s="23">
        <f t="shared" si="1"/>
        <v>160</v>
      </c>
      <c r="O19" s="22">
        <f t="shared" si="0"/>
        <v>168</v>
      </c>
      <c r="P19" s="50" t="s">
        <v>1</v>
      </c>
      <c r="Q19" s="49" t="s">
        <v>107</v>
      </c>
    </row>
    <row r="20" spans="1:17" ht="298.5" customHeight="1" x14ac:dyDescent="0.25">
      <c r="A20" s="53">
        <f>+A19+1</f>
        <v>6</v>
      </c>
      <c r="B20" s="52" t="s">
        <v>71</v>
      </c>
      <c r="C20" s="52" t="s">
        <v>70</v>
      </c>
      <c r="D20" s="51" t="s">
        <v>17</v>
      </c>
      <c r="E20" s="20">
        <v>9</v>
      </c>
      <c r="F20" s="50"/>
      <c r="G20" s="88"/>
      <c r="H20" s="87">
        <f t="shared" si="2"/>
        <v>0</v>
      </c>
      <c r="I20" s="50">
        <v>5</v>
      </c>
      <c r="J20" s="87">
        <f t="shared" si="3"/>
        <v>0</v>
      </c>
      <c r="K20" s="87">
        <f t="shared" si="4"/>
        <v>0</v>
      </c>
      <c r="L20" s="24">
        <v>350</v>
      </c>
      <c r="M20" s="23">
        <v>5</v>
      </c>
      <c r="N20" s="23">
        <f t="shared" si="1"/>
        <v>3150</v>
      </c>
      <c r="O20" s="22">
        <f t="shared" si="0"/>
        <v>3307.5</v>
      </c>
      <c r="P20" s="21" t="s">
        <v>12</v>
      </c>
      <c r="Q20" s="49" t="s">
        <v>108</v>
      </c>
    </row>
    <row r="21" spans="1:17" ht="339" customHeight="1" x14ac:dyDescent="0.25">
      <c r="A21" s="21">
        <v>7</v>
      </c>
      <c r="B21" s="48" t="s">
        <v>69</v>
      </c>
      <c r="C21" s="48" t="s">
        <v>68</v>
      </c>
      <c r="D21" s="23" t="s">
        <v>17</v>
      </c>
      <c r="E21" s="24">
        <v>10000</v>
      </c>
      <c r="F21" s="23"/>
      <c r="G21" s="89"/>
      <c r="H21" s="87">
        <f t="shared" si="2"/>
        <v>0</v>
      </c>
      <c r="I21" s="21">
        <v>5</v>
      </c>
      <c r="J21" s="87">
        <f t="shared" si="3"/>
        <v>0</v>
      </c>
      <c r="K21" s="87">
        <f t="shared" si="4"/>
        <v>0</v>
      </c>
      <c r="L21" s="23">
        <v>0.49</v>
      </c>
      <c r="M21" s="23">
        <v>5</v>
      </c>
      <c r="N21" s="23">
        <f t="shared" si="1"/>
        <v>4900</v>
      </c>
      <c r="O21" s="22">
        <f t="shared" si="0"/>
        <v>5145</v>
      </c>
      <c r="P21" s="21" t="s">
        <v>67</v>
      </c>
      <c r="Q21" s="23" t="s">
        <v>109</v>
      </c>
    </row>
    <row r="22" spans="1:17" s="11" customFormat="1" ht="204" customHeight="1" x14ac:dyDescent="0.25">
      <c r="A22" s="21">
        <f t="shared" ref="A22:A28" si="5">+A21+1</f>
        <v>8</v>
      </c>
      <c r="B22" s="27" t="s">
        <v>66</v>
      </c>
      <c r="C22" s="27" t="s">
        <v>65</v>
      </c>
      <c r="D22" s="21" t="s">
        <v>17</v>
      </c>
      <c r="E22" s="25">
        <v>1000</v>
      </c>
      <c r="F22" s="21"/>
      <c r="G22" s="23"/>
      <c r="H22" s="87">
        <f t="shared" si="2"/>
        <v>0</v>
      </c>
      <c r="I22" s="21">
        <v>5</v>
      </c>
      <c r="J22" s="87">
        <f t="shared" si="3"/>
        <v>0</v>
      </c>
      <c r="K22" s="87">
        <f t="shared" si="4"/>
        <v>0</v>
      </c>
      <c r="L22" s="23">
        <v>3.78</v>
      </c>
      <c r="M22" s="21">
        <v>5</v>
      </c>
      <c r="N22" s="23">
        <f t="shared" si="1"/>
        <v>3780</v>
      </c>
      <c r="O22" s="22">
        <f t="shared" si="0"/>
        <v>3969</v>
      </c>
      <c r="P22" s="21" t="s">
        <v>62</v>
      </c>
      <c r="Q22" s="23" t="s">
        <v>109</v>
      </c>
    </row>
    <row r="23" spans="1:17" s="11" customFormat="1" ht="327" customHeight="1" x14ac:dyDescent="0.25">
      <c r="A23" s="21">
        <f t="shared" si="5"/>
        <v>9</v>
      </c>
      <c r="B23" s="27" t="s">
        <v>64</v>
      </c>
      <c r="C23" s="28" t="s">
        <v>63</v>
      </c>
      <c r="D23" s="21" t="s">
        <v>17</v>
      </c>
      <c r="E23" s="25">
        <v>400</v>
      </c>
      <c r="F23" s="21"/>
      <c r="G23" s="23"/>
      <c r="H23" s="87">
        <f t="shared" si="2"/>
        <v>0</v>
      </c>
      <c r="I23" s="21">
        <v>5</v>
      </c>
      <c r="J23" s="87">
        <f t="shared" si="3"/>
        <v>0</v>
      </c>
      <c r="K23" s="87">
        <f t="shared" si="4"/>
        <v>0</v>
      </c>
      <c r="L23" s="24">
        <v>16</v>
      </c>
      <c r="M23" s="21">
        <v>5</v>
      </c>
      <c r="N23" s="23">
        <f t="shared" si="1"/>
        <v>6400</v>
      </c>
      <c r="O23" s="22">
        <f t="shared" si="0"/>
        <v>6720</v>
      </c>
      <c r="P23" s="21" t="s">
        <v>62</v>
      </c>
      <c r="Q23" s="23" t="s">
        <v>110</v>
      </c>
    </row>
    <row r="24" spans="1:17" s="11" customFormat="1" ht="208.5" customHeight="1" x14ac:dyDescent="0.25">
      <c r="A24" s="21">
        <f t="shared" si="5"/>
        <v>10</v>
      </c>
      <c r="B24" s="27" t="s">
        <v>61</v>
      </c>
      <c r="C24" s="27" t="s">
        <v>60</v>
      </c>
      <c r="D24" s="21" t="s">
        <v>17</v>
      </c>
      <c r="E24" s="25">
        <v>5490</v>
      </c>
      <c r="F24" s="21"/>
      <c r="G24" s="89"/>
      <c r="H24" s="87">
        <f t="shared" si="2"/>
        <v>0</v>
      </c>
      <c r="I24" s="21">
        <v>5</v>
      </c>
      <c r="J24" s="87">
        <f t="shared" si="3"/>
        <v>0</v>
      </c>
      <c r="K24" s="87">
        <f t="shared" si="4"/>
        <v>0</v>
      </c>
      <c r="L24" s="24">
        <v>0.66479999999999995</v>
      </c>
      <c r="M24" s="21">
        <v>5</v>
      </c>
      <c r="N24" s="23">
        <f t="shared" si="1"/>
        <v>3649.7519999999995</v>
      </c>
      <c r="O24" s="22">
        <f t="shared" si="0"/>
        <v>3832.2395999999994</v>
      </c>
      <c r="P24" s="21" t="s">
        <v>59</v>
      </c>
      <c r="Q24" s="23" t="s">
        <v>109</v>
      </c>
    </row>
    <row r="25" spans="1:17" s="11" customFormat="1" ht="340.5" customHeight="1" x14ac:dyDescent="0.25">
      <c r="A25" s="21">
        <f t="shared" si="5"/>
        <v>11</v>
      </c>
      <c r="B25" s="27" t="s">
        <v>58</v>
      </c>
      <c r="C25" s="27" t="s">
        <v>57</v>
      </c>
      <c r="D25" s="21" t="s">
        <v>2</v>
      </c>
      <c r="E25" s="25">
        <v>2</v>
      </c>
      <c r="F25" s="21"/>
      <c r="G25" s="23"/>
      <c r="H25" s="87">
        <f t="shared" si="2"/>
        <v>0</v>
      </c>
      <c r="I25" s="21">
        <v>5</v>
      </c>
      <c r="J25" s="87">
        <f t="shared" si="3"/>
        <v>0</v>
      </c>
      <c r="K25" s="87">
        <f t="shared" si="4"/>
        <v>0</v>
      </c>
      <c r="L25" s="23">
        <v>315</v>
      </c>
      <c r="M25" s="21">
        <v>5</v>
      </c>
      <c r="N25" s="23">
        <f t="shared" si="1"/>
        <v>630</v>
      </c>
      <c r="O25" s="22">
        <f t="shared" si="0"/>
        <v>661.5</v>
      </c>
      <c r="P25" s="21" t="s">
        <v>1</v>
      </c>
      <c r="Q25" s="23" t="s">
        <v>111</v>
      </c>
    </row>
    <row r="26" spans="1:17" s="11" customFormat="1" ht="369" customHeight="1" x14ac:dyDescent="0.25">
      <c r="A26" s="21">
        <f t="shared" si="5"/>
        <v>12</v>
      </c>
      <c r="B26" s="27" t="s">
        <v>56</v>
      </c>
      <c r="C26" s="27" t="s">
        <v>55</v>
      </c>
      <c r="D26" s="21" t="s">
        <v>2</v>
      </c>
      <c r="E26" s="25">
        <v>2</v>
      </c>
      <c r="F26" s="21"/>
      <c r="G26" s="23"/>
      <c r="H26" s="87">
        <f t="shared" si="2"/>
        <v>0</v>
      </c>
      <c r="I26" s="21">
        <v>5</v>
      </c>
      <c r="J26" s="87">
        <f t="shared" si="3"/>
        <v>0</v>
      </c>
      <c r="K26" s="87">
        <f t="shared" si="4"/>
        <v>0</v>
      </c>
      <c r="L26" s="23">
        <v>307.5</v>
      </c>
      <c r="M26" s="21">
        <v>5</v>
      </c>
      <c r="N26" s="23">
        <f t="shared" si="1"/>
        <v>615</v>
      </c>
      <c r="O26" s="22">
        <f t="shared" si="0"/>
        <v>645.75</v>
      </c>
      <c r="P26" s="21" t="s">
        <v>1</v>
      </c>
      <c r="Q26" s="23" t="s">
        <v>111</v>
      </c>
    </row>
    <row r="27" spans="1:17" s="11" customFormat="1" ht="88.5" customHeight="1" x14ac:dyDescent="0.25">
      <c r="A27" s="21">
        <f t="shared" si="5"/>
        <v>13</v>
      </c>
      <c r="B27" s="27" t="s">
        <v>54</v>
      </c>
      <c r="C27" s="27" t="s">
        <v>53</v>
      </c>
      <c r="D27" s="21" t="s">
        <v>2</v>
      </c>
      <c r="E27" s="25">
        <v>10</v>
      </c>
      <c r="F27" s="21"/>
      <c r="G27" s="23"/>
      <c r="H27" s="87">
        <f t="shared" si="2"/>
        <v>0</v>
      </c>
      <c r="I27" s="21">
        <v>5</v>
      </c>
      <c r="J27" s="87">
        <f t="shared" si="3"/>
        <v>0</v>
      </c>
      <c r="K27" s="87">
        <f t="shared" si="4"/>
        <v>0</v>
      </c>
      <c r="L27" s="24">
        <v>120</v>
      </c>
      <c r="M27" s="21">
        <v>5</v>
      </c>
      <c r="N27" s="23">
        <f t="shared" si="1"/>
        <v>1200</v>
      </c>
      <c r="O27" s="22">
        <f t="shared" si="0"/>
        <v>1260</v>
      </c>
      <c r="P27" s="21" t="s">
        <v>1</v>
      </c>
      <c r="Q27" s="23" t="s">
        <v>111</v>
      </c>
    </row>
    <row r="28" spans="1:17" s="11" customFormat="1" ht="39.75" customHeight="1" x14ac:dyDescent="0.25">
      <c r="A28" s="34">
        <f t="shared" si="5"/>
        <v>14</v>
      </c>
      <c r="B28" s="33" t="s">
        <v>52</v>
      </c>
      <c r="C28" s="32"/>
      <c r="D28" s="29"/>
      <c r="E28" s="35"/>
      <c r="F28" s="29"/>
      <c r="G28" s="31"/>
      <c r="H28" s="31"/>
      <c r="I28" s="29"/>
      <c r="J28" s="114"/>
      <c r="K28" s="114"/>
      <c r="L28" s="31"/>
      <c r="M28" s="29"/>
      <c r="N28" s="31">
        <f>+N29+N30+N31</f>
        <v>2100</v>
      </c>
      <c r="O28" s="30">
        <f>+O29+O30+O31</f>
        <v>2205</v>
      </c>
      <c r="P28" s="29"/>
      <c r="Q28" s="31"/>
    </row>
    <row r="29" spans="1:17" s="11" customFormat="1" ht="132" customHeight="1" x14ac:dyDescent="0.25">
      <c r="A29" s="21" t="s">
        <v>51</v>
      </c>
      <c r="B29" s="27" t="s">
        <v>46</v>
      </c>
      <c r="C29" s="47" t="s">
        <v>50</v>
      </c>
      <c r="D29" s="21" t="s">
        <v>2</v>
      </c>
      <c r="E29" s="25">
        <v>10</v>
      </c>
      <c r="F29" s="21"/>
      <c r="G29" s="23"/>
      <c r="H29" s="23">
        <f>E29*G29</f>
        <v>0</v>
      </c>
      <c r="I29" s="21">
        <v>5</v>
      </c>
      <c r="J29" s="87">
        <f t="shared" si="3"/>
        <v>0</v>
      </c>
      <c r="K29" s="87">
        <f t="shared" si="4"/>
        <v>0</v>
      </c>
      <c r="L29" s="23">
        <v>70</v>
      </c>
      <c r="M29" s="21">
        <v>5</v>
      </c>
      <c r="N29" s="23">
        <f>+E29*L29</f>
        <v>700</v>
      </c>
      <c r="O29" s="22">
        <f>+N29*1.05</f>
        <v>735</v>
      </c>
      <c r="P29" s="21" t="s">
        <v>1</v>
      </c>
      <c r="Q29" s="21" t="s">
        <v>112</v>
      </c>
    </row>
    <row r="30" spans="1:17" s="11" customFormat="1" ht="118.5" customHeight="1" x14ac:dyDescent="0.25">
      <c r="A30" s="21" t="s">
        <v>49</v>
      </c>
      <c r="B30" s="27" t="s">
        <v>46</v>
      </c>
      <c r="C30" s="46" t="s">
        <v>48</v>
      </c>
      <c r="D30" s="21" t="s">
        <v>2</v>
      </c>
      <c r="E30" s="25">
        <v>10</v>
      </c>
      <c r="F30" s="21"/>
      <c r="G30" s="23"/>
      <c r="H30" s="23">
        <f t="shared" ref="H30:H31" si="6">E30*G30</f>
        <v>0</v>
      </c>
      <c r="I30" s="21">
        <v>5</v>
      </c>
      <c r="J30" s="87">
        <f t="shared" si="3"/>
        <v>0</v>
      </c>
      <c r="K30" s="87">
        <f t="shared" si="4"/>
        <v>0</v>
      </c>
      <c r="L30" s="23">
        <v>70</v>
      </c>
      <c r="M30" s="21">
        <v>5</v>
      </c>
      <c r="N30" s="23">
        <f>+E30*L30</f>
        <v>700</v>
      </c>
      <c r="O30" s="22">
        <f>+N30*1.05</f>
        <v>735</v>
      </c>
      <c r="P30" s="21" t="s">
        <v>1</v>
      </c>
      <c r="Q30" s="21" t="s">
        <v>112</v>
      </c>
    </row>
    <row r="31" spans="1:17" s="11" customFormat="1" ht="107.25" customHeight="1" x14ac:dyDescent="0.25">
      <c r="A31" s="21" t="s">
        <v>47</v>
      </c>
      <c r="B31" s="27" t="s">
        <v>46</v>
      </c>
      <c r="C31" s="28" t="s">
        <v>45</v>
      </c>
      <c r="D31" s="21" t="s">
        <v>2</v>
      </c>
      <c r="E31" s="25">
        <v>10</v>
      </c>
      <c r="F31" s="21"/>
      <c r="G31" s="23"/>
      <c r="H31" s="23">
        <f t="shared" si="6"/>
        <v>0</v>
      </c>
      <c r="I31" s="21">
        <v>5</v>
      </c>
      <c r="J31" s="87">
        <f t="shared" si="3"/>
        <v>0</v>
      </c>
      <c r="K31" s="87">
        <f t="shared" si="4"/>
        <v>0</v>
      </c>
      <c r="L31" s="23">
        <v>70</v>
      </c>
      <c r="M31" s="21">
        <v>5</v>
      </c>
      <c r="N31" s="23">
        <f>+E31*L31</f>
        <v>700</v>
      </c>
      <c r="O31" s="22">
        <f>+N31*1.05</f>
        <v>735</v>
      </c>
      <c r="P31" s="21" t="s">
        <v>1</v>
      </c>
      <c r="Q31" s="21" t="s">
        <v>112</v>
      </c>
    </row>
    <row r="32" spans="1:17" s="11" customFormat="1" ht="38.25" customHeight="1" x14ac:dyDescent="0.25">
      <c r="A32" s="96" t="s">
        <v>130</v>
      </c>
      <c r="B32" s="97"/>
      <c r="C32" s="97"/>
      <c r="D32" s="97"/>
      <c r="E32" s="97"/>
      <c r="F32" s="97"/>
      <c r="G32" s="98"/>
      <c r="H32" s="31">
        <f>SUM(H29:H31)</f>
        <v>0</v>
      </c>
      <c r="I32" s="29"/>
      <c r="J32" s="31">
        <f>SUM(J29:J31)</f>
        <v>0</v>
      </c>
      <c r="K32" s="31">
        <f>SUM(K29:K31)</f>
        <v>0</v>
      </c>
      <c r="L32" s="23"/>
      <c r="M32" s="21"/>
      <c r="N32" s="23"/>
      <c r="O32" s="22"/>
      <c r="P32" s="21"/>
      <c r="Q32" s="21"/>
    </row>
    <row r="33" spans="1:17" s="11" customFormat="1" ht="60" customHeight="1" x14ac:dyDescent="0.25">
      <c r="A33" s="21">
        <v>15</v>
      </c>
      <c r="B33" s="27" t="s">
        <v>44</v>
      </c>
      <c r="C33" s="27" t="s">
        <v>43</v>
      </c>
      <c r="D33" s="21" t="s">
        <v>118</v>
      </c>
      <c r="E33" s="25">
        <v>200</v>
      </c>
      <c r="F33" s="21"/>
      <c r="G33" s="23"/>
      <c r="H33" s="23">
        <f>E33*G33</f>
        <v>0</v>
      </c>
      <c r="I33" s="21">
        <v>5</v>
      </c>
      <c r="J33" s="23">
        <f>H33*0.05</f>
        <v>0</v>
      </c>
      <c r="K33" s="23">
        <f>H33+J33</f>
        <v>0</v>
      </c>
      <c r="L33" s="23">
        <v>11</v>
      </c>
      <c r="M33" s="21">
        <v>5</v>
      </c>
      <c r="N33" s="23">
        <f>+E33*L33</f>
        <v>2200</v>
      </c>
      <c r="O33" s="22">
        <f>+N33*1.05</f>
        <v>2310</v>
      </c>
      <c r="P33" s="21" t="s">
        <v>1</v>
      </c>
      <c r="Q33" s="23" t="s">
        <v>113</v>
      </c>
    </row>
    <row r="34" spans="1:17" s="11" customFormat="1" ht="128.25" customHeight="1" x14ac:dyDescent="0.25">
      <c r="A34" s="45">
        <f>+A33+1</f>
        <v>16</v>
      </c>
      <c r="B34" s="44" t="s">
        <v>42</v>
      </c>
      <c r="C34" s="43" t="s">
        <v>41</v>
      </c>
      <c r="D34" s="39"/>
      <c r="E34" s="42"/>
      <c r="F34" s="39"/>
      <c r="G34" s="41"/>
      <c r="H34" s="31"/>
      <c r="I34" s="39"/>
      <c r="J34" s="41"/>
      <c r="K34" s="41"/>
      <c r="L34" s="41"/>
      <c r="M34" s="39"/>
      <c r="N34" s="30">
        <f>+N35+N36</f>
        <v>4200</v>
      </c>
      <c r="O34" s="40">
        <f>+O35+O36</f>
        <v>4410</v>
      </c>
      <c r="P34" s="39" t="s">
        <v>24</v>
      </c>
      <c r="Q34" s="31"/>
    </row>
    <row r="35" spans="1:17" s="11" customFormat="1" ht="36.75" customHeight="1" x14ac:dyDescent="0.25">
      <c r="A35" s="21" t="s">
        <v>40</v>
      </c>
      <c r="B35" s="38" t="s">
        <v>37</v>
      </c>
      <c r="C35" s="37" t="s">
        <v>39</v>
      </c>
      <c r="D35" s="21" t="s">
        <v>33</v>
      </c>
      <c r="E35" s="25">
        <v>100</v>
      </c>
      <c r="F35" s="21"/>
      <c r="G35" s="23"/>
      <c r="H35" s="23">
        <f t="shared" ref="H35:H36" si="7">E35*G35</f>
        <v>0</v>
      </c>
      <c r="I35" s="21">
        <v>5</v>
      </c>
      <c r="J35" s="23">
        <f>H35*0.05</f>
        <v>0</v>
      </c>
      <c r="K35" s="23">
        <f>H35+J35</f>
        <v>0</v>
      </c>
      <c r="L35" s="23">
        <v>21</v>
      </c>
      <c r="M35" s="21">
        <v>5</v>
      </c>
      <c r="N35" s="23">
        <f>+E35*L35</f>
        <v>2100</v>
      </c>
      <c r="O35" s="22">
        <f t="shared" ref="O35:O41" si="8">+N35*1.05</f>
        <v>2205</v>
      </c>
      <c r="P35" s="21"/>
      <c r="Q35" s="21" t="s">
        <v>114</v>
      </c>
    </row>
    <row r="36" spans="1:17" s="11" customFormat="1" ht="39" customHeight="1" x14ac:dyDescent="0.25">
      <c r="A36" s="21" t="s">
        <v>38</v>
      </c>
      <c r="B36" s="38" t="s">
        <v>37</v>
      </c>
      <c r="C36" s="37" t="s">
        <v>36</v>
      </c>
      <c r="D36" s="21" t="s">
        <v>33</v>
      </c>
      <c r="E36" s="25">
        <v>100</v>
      </c>
      <c r="F36" s="21"/>
      <c r="G36" s="23"/>
      <c r="H36" s="23">
        <f t="shared" si="7"/>
        <v>0</v>
      </c>
      <c r="I36" s="21">
        <v>5</v>
      </c>
      <c r="J36" s="23">
        <f>H36*0.05</f>
        <v>0</v>
      </c>
      <c r="K36" s="23">
        <f>H36+J36</f>
        <v>0</v>
      </c>
      <c r="L36" s="23">
        <v>21</v>
      </c>
      <c r="M36" s="21">
        <v>5</v>
      </c>
      <c r="N36" s="23">
        <f>+E36*L36</f>
        <v>2100</v>
      </c>
      <c r="O36" s="22">
        <f t="shared" si="8"/>
        <v>2205</v>
      </c>
      <c r="P36" s="21"/>
      <c r="Q36" s="21" t="s">
        <v>114</v>
      </c>
    </row>
    <row r="37" spans="1:17" s="11" customFormat="1" ht="30.75" customHeight="1" x14ac:dyDescent="0.25">
      <c r="A37" s="96" t="s">
        <v>131</v>
      </c>
      <c r="B37" s="97"/>
      <c r="C37" s="97"/>
      <c r="D37" s="97"/>
      <c r="E37" s="97"/>
      <c r="F37" s="97"/>
      <c r="G37" s="98"/>
      <c r="H37" s="31">
        <f>SUM(H35:H36)</f>
        <v>0</v>
      </c>
      <c r="I37" s="29"/>
      <c r="J37" s="31">
        <f>SUM(J35:J36)</f>
        <v>0</v>
      </c>
      <c r="K37" s="31">
        <f>SUM(K35:K36)</f>
        <v>0</v>
      </c>
      <c r="L37" s="23"/>
      <c r="M37" s="21"/>
      <c r="N37" s="23"/>
      <c r="O37" s="22"/>
      <c r="P37" s="21"/>
      <c r="Q37" s="21"/>
    </row>
    <row r="38" spans="1:17" s="11" customFormat="1" ht="158.25" customHeight="1" x14ac:dyDescent="0.25">
      <c r="A38" s="21">
        <f>+A34+1</f>
        <v>17</v>
      </c>
      <c r="B38" s="27" t="s">
        <v>35</v>
      </c>
      <c r="C38" s="27" t="s">
        <v>34</v>
      </c>
      <c r="D38" s="21" t="s">
        <v>33</v>
      </c>
      <c r="E38" s="25">
        <v>500</v>
      </c>
      <c r="F38" s="21"/>
      <c r="G38" s="90"/>
      <c r="H38" s="23">
        <f>E38*G38</f>
        <v>0</v>
      </c>
      <c r="I38" s="21">
        <v>5</v>
      </c>
      <c r="J38" s="23">
        <f>H38*0.05</f>
        <v>0</v>
      </c>
      <c r="K38" s="23">
        <f>H38+J38</f>
        <v>0</v>
      </c>
      <c r="L38" s="23">
        <v>12.9</v>
      </c>
      <c r="M38" s="21">
        <v>5</v>
      </c>
      <c r="N38" s="23">
        <f>+E38*L38</f>
        <v>6450</v>
      </c>
      <c r="O38" s="22">
        <f t="shared" si="8"/>
        <v>6772.5</v>
      </c>
      <c r="P38" s="21" t="s">
        <v>24</v>
      </c>
      <c r="Q38" s="21" t="s">
        <v>114</v>
      </c>
    </row>
    <row r="39" spans="1:17" s="11" customFormat="1" ht="48.75" customHeight="1" x14ac:dyDescent="0.25">
      <c r="A39" s="21">
        <f>+A38+1</f>
        <v>18</v>
      </c>
      <c r="B39" s="36" t="s">
        <v>32</v>
      </c>
      <c r="C39" s="27" t="s">
        <v>31</v>
      </c>
      <c r="D39" s="21" t="s">
        <v>17</v>
      </c>
      <c r="E39" s="25">
        <v>1000</v>
      </c>
      <c r="F39" s="21"/>
      <c r="G39" s="90"/>
      <c r="H39" s="23">
        <f t="shared" ref="H39:H41" si="9">E39*G39</f>
        <v>0</v>
      </c>
      <c r="I39" s="21">
        <v>5</v>
      </c>
      <c r="J39" s="23">
        <f t="shared" ref="J39:J49" si="10">H39*0.05</f>
        <v>0</v>
      </c>
      <c r="K39" s="23">
        <f t="shared" ref="K39:K45" si="11">H39+J39</f>
        <v>0</v>
      </c>
      <c r="L39" s="24">
        <v>16</v>
      </c>
      <c r="M39" s="21">
        <v>5</v>
      </c>
      <c r="N39" s="23">
        <f>+E39*L39</f>
        <v>16000</v>
      </c>
      <c r="O39" s="22">
        <f t="shared" si="8"/>
        <v>16800</v>
      </c>
      <c r="P39" s="21" t="s">
        <v>30</v>
      </c>
      <c r="Q39" s="21" t="s">
        <v>114</v>
      </c>
    </row>
    <row r="40" spans="1:17" s="11" customFormat="1" ht="111" customHeight="1" x14ac:dyDescent="0.25">
      <c r="A40" s="21">
        <f>+A39+1</f>
        <v>19</v>
      </c>
      <c r="B40" s="27" t="s">
        <v>29</v>
      </c>
      <c r="C40" s="27" t="s">
        <v>28</v>
      </c>
      <c r="D40" s="21" t="s">
        <v>17</v>
      </c>
      <c r="E40" s="25">
        <v>150</v>
      </c>
      <c r="F40" s="21"/>
      <c r="G40" s="90"/>
      <c r="H40" s="23">
        <f t="shared" si="9"/>
        <v>0</v>
      </c>
      <c r="I40" s="21">
        <v>5</v>
      </c>
      <c r="J40" s="23">
        <f t="shared" si="10"/>
        <v>0</v>
      </c>
      <c r="K40" s="23">
        <f t="shared" si="11"/>
        <v>0</v>
      </c>
      <c r="L40" s="24">
        <v>36</v>
      </c>
      <c r="M40" s="21">
        <v>5</v>
      </c>
      <c r="N40" s="23">
        <f>+E40*L40</f>
        <v>5400</v>
      </c>
      <c r="O40" s="22">
        <f t="shared" si="8"/>
        <v>5670</v>
      </c>
      <c r="P40" s="21" t="s">
        <v>1</v>
      </c>
      <c r="Q40" s="21" t="s">
        <v>114</v>
      </c>
    </row>
    <row r="41" spans="1:17" s="11" customFormat="1" ht="106.5" customHeight="1" x14ac:dyDescent="0.25">
      <c r="A41" s="21">
        <f>+A40+1</f>
        <v>20</v>
      </c>
      <c r="B41" s="27" t="s">
        <v>27</v>
      </c>
      <c r="C41" s="27" t="s">
        <v>26</v>
      </c>
      <c r="D41" s="21" t="s">
        <v>17</v>
      </c>
      <c r="E41" s="25">
        <v>50</v>
      </c>
      <c r="F41" s="21"/>
      <c r="G41" s="90"/>
      <c r="H41" s="23">
        <f t="shared" si="9"/>
        <v>0</v>
      </c>
      <c r="I41" s="21">
        <v>5</v>
      </c>
      <c r="J41" s="23">
        <f t="shared" si="10"/>
        <v>0</v>
      </c>
      <c r="K41" s="23">
        <f t="shared" si="11"/>
        <v>0</v>
      </c>
      <c r="L41" s="24">
        <v>150</v>
      </c>
      <c r="M41" s="21">
        <v>5</v>
      </c>
      <c r="N41" s="23">
        <f>+E41*L41</f>
        <v>7500</v>
      </c>
      <c r="O41" s="22">
        <f t="shared" si="8"/>
        <v>7875</v>
      </c>
      <c r="P41" s="21" t="s">
        <v>1</v>
      </c>
      <c r="Q41" s="21" t="s">
        <v>114</v>
      </c>
    </row>
    <row r="42" spans="1:17" s="11" customFormat="1" ht="22.5" customHeight="1" x14ac:dyDescent="0.25">
      <c r="A42" s="34">
        <f>+A41+1</f>
        <v>21</v>
      </c>
      <c r="B42" s="33" t="s">
        <v>25</v>
      </c>
      <c r="C42" s="32"/>
      <c r="D42" s="29"/>
      <c r="E42" s="35"/>
      <c r="F42" s="29"/>
      <c r="G42" s="91"/>
      <c r="H42" s="31"/>
      <c r="I42" s="29"/>
      <c r="J42" s="31"/>
      <c r="K42" s="31"/>
      <c r="L42" s="31"/>
      <c r="M42" s="29"/>
      <c r="N42" s="30">
        <f>+N43+N44</f>
        <v>39780</v>
      </c>
      <c r="O42" s="30">
        <f>+O43+O44</f>
        <v>41769</v>
      </c>
      <c r="P42" s="29" t="s">
        <v>24</v>
      </c>
      <c r="Q42" s="29"/>
    </row>
    <row r="43" spans="1:17" s="11" customFormat="1" ht="332.25" customHeight="1" x14ac:dyDescent="0.25">
      <c r="A43" s="21" t="s">
        <v>23</v>
      </c>
      <c r="B43" s="27" t="s">
        <v>22</v>
      </c>
      <c r="C43" s="27" t="s">
        <v>21</v>
      </c>
      <c r="D43" s="21" t="s">
        <v>33</v>
      </c>
      <c r="E43" s="25">
        <v>80</v>
      </c>
      <c r="F43" s="21"/>
      <c r="G43" s="90"/>
      <c r="H43" s="23">
        <f>E43*G43</f>
        <v>0</v>
      </c>
      <c r="I43" s="21">
        <v>5</v>
      </c>
      <c r="J43" s="23">
        <f t="shared" si="10"/>
        <v>0</v>
      </c>
      <c r="K43" s="23">
        <f t="shared" si="11"/>
        <v>0</v>
      </c>
      <c r="L43" s="24">
        <v>306</v>
      </c>
      <c r="M43" s="21">
        <v>5</v>
      </c>
      <c r="N43" s="23">
        <f>+E43*L43</f>
        <v>24480</v>
      </c>
      <c r="O43" s="22">
        <f>+N43*1.05</f>
        <v>25704</v>
      </c>
      <c r="P43" s="21"/>
      <c r="Q43" s="21" t="s">
        <v>114</v>
      </c>
    </row>
    <row r="44" spans="1:17" s="11" customFormat="1" ht="352.5" customHeight="1" x14ac:dyDescent="0.25">
      <c r="A44" s="21" t="s">
        <v>20</v>
      </c>
      <c r="B44" s="27" t="s">
        <v>19</v>
      </c>
      <c r="C44" s="27" t="s">
        <v>18</v>
      </c>
      <c r="D44" s="21" t="s">
        <v>33</v>
      </c>
      <c r="E44" s="25">
        <v>50</v>
      </c>
      <c r="F44" s="21"/>
      <c r="G44" s="90"/>
      <c r="H44" s="23">
        <f>E44*G44</f>
        <v>0</v>
      </c>
      <c r="I44" s="21">
        <v>5</v>
      </c>
      <c r="J44" s="23">
        <f t="shared" si="10"/>
        <v>0</v>
      </c>
      <c r="K44" s="23">
        <f t="shared" si="11"/>
        <v>0</v>
      </c>
      <c r="L44" s="24">
        <v>306</v>
      </c>
      <c r="M44" s="21">
        <v>5</v>
      </c>
      <c r="N44" s="23">
        <f>+E44*L44</f>
        <v>15300</v>
      </c>
      <c r="O44" s="22">
        <f>+N44*1.05</f>
        <v>16065</v>
      </c>
      <c r="P44" s="21"/>
      <c r="Q44" s="21" t="s">
        <v>114</v>
      </c>
    </row>
    <row r="45" spans="1:17" s="11" customFormat="1" ht="30.75" customHeight="1" x14ac:dyDescent="0.25">
      <c r="A45" s="96" t="s">
        <v>132</v>
      </c>
      <c r="B45" s="97"/>
      <c r="C45" s="97"/>
      <c r="D45" s="97"/>
      <c r="E45" s="97"/>
      <c r="F45" s="97"/>
      <c r="G45" s="98"/>
      <c r="H45" s="31">
        <f>SUM(H43:H44)</f>
        <v>0</v>
      </c>
      <c r="I45" s="29"/>
      <c r="J45" s="23">
        <f t="shared" si="10"/>
        <v>0</v>
      </c>
      <c r="K45" s="31">
        <f t="shared" si="11"/>
        <v>0</v>
      </c>
      <c r="L45" s="24"/>
      <c r="M45" s="21"/>
      <c r="N45" s="23"/>
      <c r="O45" s="22"/>
      <c r="P45" s="21"/>
      <c r="Q45" s="21"/>
    </row>
    <row r="46" spans="1:17" s="11" customFormat="1" ht="127.5" customHeight="1" x14ac:dyDescent="0.25">
      <c r="A46" s="21">
        <f>+A42+1</f>
        <v>22</v>
      </c>
      <c r="B46" s="27" t="s">
        <v>16</v>
      </c>
      <c r="C46" s="28" t="s">
        <v>15</v>
      </c>
      <c r="D46" s="21" t="s">
        <v>13</v>
      </c>
      <c r="E46" s="25">
        <v>50</v>
      </c>
      <c r="F46" s="21"/>
      <c r="G46" s="21"/>
      <c r="H46" s="23">
        <f>E46*G46</f>
        <v>0</v>
      </c>
      <c r="I46" s="21">
        <v>5</v>
      </c>
      <c r="J46" s="23">
        <f t="shared" si="10"/>
        <v>0</v>
      </c>
      <c r="K46" s="23">
        <f>H46+J46</f>
        <v>0</v>
      </c>
      <c r="L46" s="24">
        <v>27.34</v>
      </c>
      <c r="M46" s="21">
        <v>5</v>
      </c>
      <c r="N46" s="23">
        <f>+E46*L46</f>
        <v>1367</v>
      </c>
      <c r="O46" s="22">
        <f>+N46*1.05</f>
        <v>1435.3500000000001</v>
      </c>
      <c r="P46" s="21" t="s">
        <v>12</v>
      </c>
      <c r="Q46" s="21" t="s">
        <v>115</v>
      </c>
    </row>
    <row r="47" spans="1:17" s="11" customFormat="1" ht="132" customHeight="1" x14ac:dyDescent="0.25">
      <c r="A47" s="21">
        <f>+A46+1</f>
        <v>23</v>
      </c>
      <c r="B47" s="27" t="s">
        <v>14</v>
      </c>
      <c r="C47" s="28" t="s">
        <v>117</v>
      </c>
      <c r="D47" s="21" t="s">
        <v>13</v>
      </c>
      <c r="E47" s="25">
        <v>11</v>
      </c>
      <c r="F47" s="21"/>
      <c r="G47" s="21"/>
      <c r="H47" s="23">
        <f>E47*G47</f>
        <v>0</v>
      </c>
      <c r="I47" s="21">
        <v>5</v>
      </c>
      <c r="J47" s="23">
        <f t="shared" si="10"/>
        <v>0</v>
      </c>
      <c r="K47" s="23">
        <f>H47+J47</f>
        <v>0</v>
      </c>
      <c r="L47" s="24">
        <v>150.09</v>
      </c>
      <c r="M47" s="21">
        <v>5</v>
      </c>
      <c r="N47" s="23">
        <f>+E47*L47</f>
        <v>1650.99</v>
      </c>
      <c r="O47" s="22">
        <f>+N47*1.05</f>
        <v>1733.5395000000001</v>
      </c>
      <c r="P47" s="21" t="s">
        <v>12</v>
      </c>
      <c r="Q47" s="21" t="s">
        <v>116</v>
      </c>
    </row>
    <row r="48" spans="1:17" s="11" customFormat="1" ht="41.25" customHeight="1" x14ac:dyDescent="0.25">
      <c r="A48" s="34">
        <v>24</v>
      </c>
      <c r="B48" s="33" t="s">
        <v>11</v>
      </c>
      <c r="C48" s="32"/>
      <c r="D48" s="29"/>
      <c r="E48" s="29"/>
      <c r="F48" s="29"/>
      <c r="G48" s="29"/>
      <c r="H48" s="31"/>
      <c r="I48" s="29"/>
      <c r="J48" s="31"/>
      <c r="K48" s="31"/>
      <c r="L48" s="31"/>
      <c r="M48" s="29"/>
      <c r="N48" s="30">
        <f>+N49+N50</f>
        <v>4302.6499999999996</v>
      </c>
      <c r="O48" s="30">
        <f>+O49+O50</f>
        <v>4541.8865000000005</v>
      </c>
      <c r="P48" s="29" t="s">
        <v>1</v>
      </c>
      <c r="Q48" s="29"/>
    </row>
    <row r="49" spans="1:17" s="11" customFormat="1" ht="75.75" customHeight="1" x14ac:dyDescent="0.25">
      <c r="A49" s="21" t="s">
        <v>10</v>
      </c>
      <c r="B49" s="27" t="s">
        <v>9</v>
      </c>
      <c r="C49" s="27" t="s">
        <v>8</v>
      </c>
      <c r="D49" s="26" t="s">
        <v>2</v>
      </c>
      <c r="E49" s="25">
        <v>30</v>
      </c>
      <c r="F49" s="21"/>
      <c r="G49" s="23"/>
      <c r="H49" s="23">
        <f>E49*G49</f>
        <v>0</v>
      </c>
      <c r="I49" s="21">
        <v>5</v>
      </c>
      <c r="J49" s="23">
        <f t="shared" si="10"/>
        <v>0</v>
      </c>
      <c r="K49" s="23">
        <f>H49+J49</f>
        <v>0</v>
      </c>
      <c r="L49" s="24">
        <v>138.4</v>
      </c>
      <c r="M49" s="21">
        <v>5</v>
      </c>
      <c r="N49" s="23">
        <f>+E49*L49</f>
        <v>4152</v>
      </c>
      <c r="O49" s="22">
        <f>+N49*1.05</f>
        <v>4359.6000000000004</v>
      </c>
      <c r="P49" s="21"/>
      <c r="Q49" s="21" t="s">
        <v>111</v>
      </c>
    </row>
    <row r="50" spans="1:17" s="11" customFormat="1" ht="60.75" customHeight="1" x14ac:dyDescent="0.25">
      <c r="A50" s="21" t="s">
        <v>7</v>
      </c>
      <c r="B50" s="28" t="s">
        <v>6</v>
      </c>
      <c r="C50" s="28" t="s">
        <v>5</v>
      </c>
      <c r="D50" s="26" t="s">
        <v>2</v>
      </c>
      <c r="E50" s="25">
        <v>1</v>
      </c>
      <c r="F50" s="21"/>
      <c r="G50" s="23"/>
      <c r="H50" s="23">
        <f>E50*G50</f>
        <v>0</v>
      </c>
      <c r="I50" s="21">
        <v>21</v>
      </c>
      <c r="J50" s="23">
        <f>H50*0.21</f>
        <v>0</v>
      </c>
      <c r="K50" s="23">
        <f>H50+J50</f>
        <v>0</v>
      </c>
      <c r="L50" s="24">
        <v>150.65</v>
      </c>
      <c r="M50" s="21">
        <v>21</v>
      </c>
      <c r="N50" s="23">
        <f>+E50*L50</f>
        <v>150.65</v>
      </c>
      <c r="O50" s="22">
        <f>+N50*1.21</f>
        <v>182.28649999999999</v>
      </c>
      <c r="P50" s="21"/>
      <c r="Q50" s="20" t="s">
        <v>111</v>
      </c>
    </row>
    <row r="51" spans="1:17" s="11" customFormat="1" ht="28.5" customHeight="1" x14ac:dyDescent="0.25">
      <c r="A51" s="96" t="s">
        <v>133</v>
      </c>
      <c r="B51" s="97"/>
      <c r="C51" s="97"/>
      <c r="D51" s="97"/>
      <c r="E51" s="97"/>
      <c r="F51" s="97"/>
      <c r="G51" s="98"/>
      <c r="H51" s="31">
        <f>SUM(H49:H50)</f>
        <v>0</v>
      </c>
      <c r="I51" s="29"/>
      <c r="J51" s="31">
        <f>SUM(J49:J50)</f>
        <v>0</v>
      </c>
      <c r="K51" s="31">
        <f>SUM(K49:K50)</f>
        <v>0</v>
      </c>
      <c r="L51" s="24"/>
      <c r="M51" s="21"/>
      <c r="N51" s="23"/>
      <c r="O51" s="22"/>
      <c r="P51" s="21"/>
      <c r="Q51" s="20"/>
    </row>
    <row r="52" spans="1:17" s="11" customFormat="1" ht="107.25" customHeight="1" x14ac:dyDescent="0.25">
      <c r="A52" s="21">
        <v>25</v>
      </c>
      <c r="B52" s="27" t="s">
        <v>4</v>
      </c>
      <c r="C52" s="27" t="s">
        <v>3</v>
      </c>
      <c r="D52" s="26" t="s">
        <v>2</v>
      </c>
      <c r="E52" s="25">
        <v>200</v>
      </c>
      <c r="F52" s="21"/>
      <c r="G52" s="23">
        <v>1</v>
      </c>
      <c r="H52" s="23">
        <f>E52*G52</f>
        <v>200</v>
      </c>
      <c r="I52" s="21">
        <v>5</v>
      </c>
      <c r="J52" s="23">
        <f>H52*0.05</f>
        <v>10</v>
      </c>
      <c r="K52" s="23">
        <f>H52+J52</f>
        <v>210</v>
      </c>
      <c r="L52" s="24">
        <v>11</v>
      </c>
      <c r="M52" s="21">
        <v>5</v>
      </c>
      <c r="N52" s="23">
        <f>+E52*L52</f>
        <v>2200</v>
      </c>
      <c r="O52" s="22">
        <f>+N52*1.05</f>
        <v>2310</v>
      </c>
      <c r="P52" s="21" t="s">
        <v>1</v>
      </c>
      <c r="Q52" s="20" t="s">
        <v>111</v>
      </c>
    </row>
    <row r="53" spans="1:17" s="11" customFormat="1" ht="39" customHeight="1" x14ac:dyDescent="0.25">
      <c r="A53" s="12"/>
      <c r="B53" s="16"/>
      <c r="C53" s="16"/>
      <c r="D53" s="15"/>
      <c r="E53" s="19"/>
      <c r="F53" s="12"/>
      <c r="G53" s="12"/>
      <c r="H53" s="12"/>
      <c r="I53" s="12"/>
      <c r="J53" s="12"/>
      <c r="K53" s="12"/>
      <c r="L53" s="18"/>
      <c r="M53" s="17" t="s">
        <v>0</v>
      </c>
      <c r="N53" s="17">
        <f>SUM(N12:N52)-N48-N42-N34-N28-N14</f>
        <v>123931.39199999999</v>
      </c>
      <c r="O53" s="17">
        <f>SUM(O12:O52)-O48-O42-O34-O28-O14</f>
        <v>130152.06560000003</v>
      </c>
      <c r="P53" s="12"/>
    </row>
    <row r="54" spans="1:17" s="11" customFormat="1" ht="34.5" customHeight="1" x14ac:dyDescent="0.25">
      <c r="A54" s="12"/>
      <c r="B54" s="16"/>
      <c r="C54" s="16"/>
      <c r="D54" s="15"/>
      <c r="E54" s="12"/>
      <c r="F54" s="12"/>
      <c r="G54" s="12"/>
      <c r="H54" s="12"/>
      <c r="I54" s="12"/>
      <c r="J54" s="12"/>
      <c r="K54" s="12"/>
      <c r="L54" s="5"/>
      <c r="M54" s="1"/>
      <c r="N54" s="14"/>
      <c r="O54" s="10"/>
      <c r="P54" s="12"/>
      <c r="Q54" s="12"/>
    </row>
    <row r="55" spans="1:17" s="11" customFormat="1" ht="30" customHeight="1" x14ac:dyDescent="0.25">
      <c r="A55" s="12"/>
      <c r="B55" s="16"/>
      <c r="C55" s="16"/>
      <c r="D55" s="15"/>
      <c r="E55" s="18"/>
      <c r="F55" s="12"/>
      <c r="G55" s="12"/>
      <c r="H55" s="12"/>
      <c r="I55" s="12"/>
      <c r="J55" s="12"/>
      <c r="K55" s="12"/>
      <c r="L55" s="5"/>
      <c r="M55" s="1"/>
      <c r="N55" s="14"/>
      <c r="O55" s="10"/>
      <c r="P55" s="13"/>
      <c r="Q55" s="12"/>
    </row>
    <row r="56" spans="1:17" ht="22.5" customHeight="1" x14ac:dyDescent="0.25">
      <c r="M56" s="1"/>
      <c r="N56" s="10"/>
      <c r="O56" s="10"/>
    </row>
    <row r="57" spans="1:17" ht="24" customHeight="1" x14ac:dyDescent="0.25"/>
    <row r="61" spans="1:17" x14ac:dyDescent="0.25">
      <c r="M61" s="1"/>
      <c r="N61" s="10"/>
      <c r="O61" s="10"/>
    </row>
    <row r="62" spans="1:17" x14ac:dyDescent="0.25">
      <c r="N62" s="10"/>
      <c r="O62" s="10"/>
    </row>
  </sheetData>
  <autoFilter ref="A11:Q56" xr:uid="{8BDF2AB0-2C9D-40CC-9EF2-77F3776BDB3C}"/>
  <mergeCells count="15">
    <mergeCell ref="O1:P2"/>
    <mergeCell ref="L10:P10"/>
    <mergeCell ref="G10:K10"/>
    <mergeCell ref="A9:Q9"/>
    <mergeCell ref="A3:Q3"/>
    <mergeCell ref="A4:Q4"/>
    <mergeCell ref="A5:Q5"/>
    <mergeCell ref="A6:Q6"/>
    <mergeCell ref="A7:Q7"/>
    <mergeCell ref="A8:Q8"/>
    <mergeCell ref="A17:G17"/>
    <mergeCell ref="A32:G32"/>
    <mergeCell ref="A37:G37"/>
    <mergeCell ref="A45:G45"/>
    <mergeCell ref="A51:G5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Props1.xml><?xml version="1.0" encoding="utf-8"?>
<ds:datastoreItem xmlns:ds="http://schemas.openxmlformats.org/officeDocument/2006/customXml" ds:itemID="{302E1136-D207-44E1-A06B-3AEAD3429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38472E-152F-4618-9DE8-B6D8795549FC}">
  <ds:schemaRefs>
    <ds:schemaRef ds:uri="http://schemas.microsoft.com/sharepoint/v3/contenttype/forms"/>
  </ds:schemaRefs>
</ds:datastoreItem>
</file>

<file path=customXml/itemProps3.xml><?xml version="1.0" encoding="utf-8"?>
<ds:datastoreItem xmlns:ds="http://schemas.openxmlformats.org/officeDocument/2006/customXml" ds:itemID="{088B93CB-C83A-43E2-8B00-36D3F91D0641}">
  <ds:schemaRef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5bae7d12-13eb-4134-a1d8-2ddc8d2534e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9263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Rasa Sidaravičienė</cp:lastModifiedBy>
  <cp:lastPrinted>2024-12-16T08:43:56Z</cp:lastPrinted>
  <dcterms:created xsi:type="dcterms:W3CDTF">2024-11-12T13:00:10Z</dcterms:created>
  <dcterms:modified xsi:type="dcterms:W3CDTF">2024-12-16T09:58:22Z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