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L:\KONKURSAI\Santariškių klinikos\2018 09 14, CVP Nr. 394977\Pasiūlymas\"/>
    </mc:Choice>
  </mc:AlternateContent>
  <bookViews>
    <workbookView xWindow="0" yWindow="0" windowWidth="19200" windowHeight="7310"/>
  </bookViews>
  <sheets>
    <sheet name="VNT ir TDM Tech.spec. 17418"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33" i="1" l="1"/>
  <c r="N33" i="1"/>
  <c r="M33" i="1"/>
  <c r="J35" i="1" l="1"/>
  <c r="I35" i="1"/>
  <c r="G47" i="1" l="1"/>
  <c r="H47" i="1" s="1"/>
  <c r="J47" i="1" s="1"/>
  <c r="H58" i="1"/>
  <c r="J58" i="1" s="1"/>
  <c r="I58" i="1"/>
  <c r="I57" i="1"/>
  <c r="H57" i="1"/>
  <c r="J57" i="1" s="1"/>
  <c r="G56" i="1"/>
  <c r="H56" i="1" s="1"/>
  <c r="J56" i="1" s="1"/>
  <c r="G55" i="1"/>
  <c r="I55" i="1" s="1"/>
  <c r="G54" i="1"/>
  <c r="I54" i="1" s="1"/>
  <c r="I56" i="1" l="1"/>
  <c r="I47" i="1"/>
  <c r="I59" i="1"/>
  <c r="H54" i="1"/>
  <c r="J54" i="1" s="1"/>
  <c r="H55" i="1"/>
  <c r="J55" i="1" s="1"/>
  <c r="I62" i="1" l="1"/>
  <c r="I60" i="1" s="1"/>
  <c r="G48" i="1" l="1"/>
  <c r="I48" i="1" s="1"/>
  <c r="G46" i="1"/>
  <c r="I46" i="1" s="1"/>
  <c r="G45" i="1"/>
  <c r="H45" i="1" s="1"/>
  <c r="J45" i="1" s="1"/>
  <c r="G44" i="1"/>
  <c r="I44" i="1" s="1"/>
  <c r="G43" i="1"/>
  <c r="I43" i="1" s="1"/>
  <c r="G42" i="1"/>
  <c r="I42" i="1" s="1"/>
  <c r="I19" i="1"/>
  <c r="G41" i="1"/>
  <c r="I41" i="1" s="1"/>
  <c r="J34" i="1"/>
  <c r="I34" i="1"/>
  <c r="J33" i="1"/>
  <c r="I33" i="1"/>
  <c r="J28" i="1"/>
  <c r="I28" i="1"/>
  <c r="J27" i="1"/>
  <c r="I27" i="1"/>
  <c r="J26" i="1"/>
  <c r="I26" i="1"/>
  <c r="J25" i="1"/>
  <c r="I25" i="1"/>
  <c r="J24" i="1"/>
  <c r="I24" i="1"/>
  <c r="J23" i="1"/>
  <c r="I23" i="1"/>
  <c r="J22" i="1"/>
  <c r="I22" i="1"/>
  <c r="J21" i="1"/>
  <c r="I21" i="1"/>
  <c r="J20" i="1"/>
  <c r="I20" i="1"/>
  <c r="I31" i="1" s="1"/>
  <c r="J19" i="1"/>
  <c r="H41" i="1" l="1"/>
  <c r="J41" i="1" s="1"/>
  <c r="I45" i="1"/>
  <c r="I29" i="1"/>
  <c r="H44" i="1"/>
  <c r="J44" i="1" s="1"/>
  <c r="H43" i="1"/>
  <c r="J43" i="1" s="1"/>
  <c r="H46" i="1"/>
  <c r="J46" i="1" s="1"/>
  <c r="I30" i="1"/>
  <c r="H42" i="1"/>
  <c r="J42" i="1" s="1"/>
  <c r="I32" i="1"/>
  <c r="H48" i="1"/>
  <c r="J48" i="1" s="1"/>
  <c r="I49" i="1"/>
  <c r="I52" i="1" l="1"/>
  <c r="I50" i="1" s="1"/>
</calcChain>
</file>

<file path=xl/sharedStrings.xml><?xml version="1.0" encoding="utf-8"?>
<sst xmlns="http://schemas.openxmlformats.org/spreadsheetml/2006/main" count="187" uniqueCount="161">
  <si>
    <t>Prekės pavadinimas</t>
  </si>
  <si>
    <t>Specialieji reikalavimai, metodas</t>
  </si>
  <si>
    <t>Matavimo vienetai</t>
  </si>
  <si>
    <t>1 mato vnt. įkainis su PVM</t>
  </si>
  <si>
    <t>Sauso kraujo diskų laikikliai</t>
  </si>
  <si>
    <t>pak.</t>
  </si>
  <si>
    <t>Džiovinimo stovelis</t>
  </si>
  <si>
    <t>Stovelis horizontaliam sauso  kraujo tyrimo kortelių (talpa - ne mažiau 10-ies vnt.) džiovinimui (pakuotėje 10 vnt.)</t>
  </si>
  <si>
    <t xml:space="preserve">Naujagimių Tyrimo kortelės </t>
  </si>
  <si>
    <t xml:space="preserve"> Whatman 903, kortelių dizainas patvirtintas LR SAM ministro Įsak. 2014 m. gegužės 22 d. Nr. V-601, 2 priede.</t>
  </si>
  <si>
    <t>vnt</t>
  </si>
  <si>
    <t>Buteliai</t>
  </si>
  <si>
    <t>Plastikiniai, 2 L talpos, plovimo skysčio ir atliekų surinkimo, atsparūs slėgiui buteliai mikroplokštelių praplovėjui WellWash4</t>
  </si>
  <si>
    <t>Plovimo tirpalas 17-OH-P tyrimui</t>
  </si>
  <si>
    <t>pak</t>
  </si>
  <si>
    <t xml:space="preserve">Reagentų rinkinys 17-OH-progesterono  koncentracijai sausame kraujyje nustatyti  </t>
  </si>
  <si>
    <t>rinkinys</t>
  </si>
  <si>
    <t xml:space="preserve">Reagentų rinkinys bendrai galaktozės koncentracijai sausame kraujyje nustatyti  </t>
  </si>
  <si>
    <t xml:space="preserve">Reagentų rinkinys tirotropinio hormono koncentracijai sausame kraujyje nustatyti  </t>
  </si>
  <si>
    <t xml:space="preserve">Reagentų rinkinys fenilalanino  koncentracijai sausame kraujyje nustatyti  </t>
  </si>
  <si>
    <t>Plėvelės mikroplokštelėms</t>
  </si>
  <si>
    <t>Lipnios plėvelės 96 šulinėlių mikroplokštelėms, praduriamos, iš aliuminio folijos, nesterilios, tvirtai užklijuojamos, pakartotinai klijuojamos, nepaliekančios klijų pėdsakų ant plokštelės ir pipetės antgalio, 35±0,5 µm storio.</t>
  </si>
  <si>
    <t>vnt.</t>
  </si>
  <si>
    <t xml:space="preserve">Mikroplokštelės </t>
  </si>
  <si>
    <t>96 šulinėlių mikroplokštelės,skaidrios , U formos dugnu, 400 mikrol talpos šulinėlis, plokštelės aukštis- ne daugiau 14 mm; pagrindo ilgis &lt;127 mm, plotis &lt;85 mm</t>
  </si>
  <si>
    <t>Rinkiniai ir priemonės prakaito tyrimui</t>
  </si>
  <si>
    <t>Trijų lygių prakaito tyrimo kontroliniai tirpalai ampulėse (Wescor Sweat Controls Kat.Nr.  SS-150). Galiojimo laikas ne mažiau 3 metų</t>
  </si>
  <si>
    <t>Prakaito surinkimo rinkinys</t>
  </si>
  <si>
    <t>g</t>
  </si>
  <si>
    <t>mg</t>
  </si>
  <si>
    <t>Cukrų ir poliolių standartai</t>
  </si>
  <si>
    <t>D (+) galaktozė</t>
  </si>
  <si>
    <t>CAS Nr. 59-23-4;grynumas min 99 %, Įpakavimas: 10g; galiojimas min. 2 metai</t>
  </si>
  <si>
    <t>D (+) ksilozė</t>
  </si>
  <si>
    <t>CAS Nr.  58-86-6;grynumas min 99 %, Įpakavimas: 1000g; galiojimas min. 2 metai</t>
  </si>
  <si>
    <t>Gliukozė</t>
  </si>
  <si>
    <t>CAS Nr. 50-99-7; grynumas min 99,5 %, Įpakavimas: 100 g; galiojimas min. 2 metai</t>
  </si>
  <si>
    <t>D-pinitolis</t>
  </si>
  <si>
    <t>CAS Nr.  10284-63-6; sertifikuota standartinė medžiaga, grynumas min. 98 %;  Įpakavimas: 25 mg; galiojimas min. 2 metai</t>
  </si>
  <si>
    <t xml:space="preserve">D-galaktitolis </t>
  </si>
  <si>
    <t>CAS Nr.  608-66-2; sertifikuota standartinė medžiaga, Įpakavimas: 50 mg; galiojimas min. 2 metai</t>
  </si>
  <si>
    <t>D-laktozės monohidratas</t>
  </si>
  <si>
    <t>CAS Nr. 64044-51-5;grynumas min 99.5 %, Įpakavimas: 25g; galiojimas min. 2 metai</t>
  </si>
  <si>
    <t>Fruktozė</t>
  </si>
  <si>
    <t>CAS Nr. 57-48-7;grynumas min 99.5 %, Įpakavimas: 100g; galiojimas min. 2 metai</t>
  </si>
  <si>
    <t>D-Galaktitolis</t>
  </si>
  <si>
    <t>CAS Nr. 608-66-2;  sertifikuota standartinė medžiaga, grynumas min. 95 %;  Įpakavimas: 10 mg; galiojimas min. 2 metai</t>
  </si>
  <si>
    <t>Aminorūgščių standartai</t>
  </si>
  <si>
    <t>β-alaninas</t>
  </si>
  <si>
    <t>CAS Nr. 107-95-9; grynumas min. 99 %, Įpakavimas: 25g.; galiojimas min. 2 metai</t>
  </si>
  <si>
    <t xml:space="preserve">L-glutaminas </t>
  </si>
  <si>
    <t>CAS Nr 56-85-9, sertifikuota referentinė medžiaga (certified reference material), pakuotėje 100 mg</t>
  </si>
  <si>
    <t>L-gliutamo rūgštis</t>
  </si>
  <si>
    <t>CAS Nr. 56-86-0; grynumas min. 99.9 %, Įpakavimas: 100g.; galiojimas min. 2 metai</t>
  </si>
  <si>
    <t>Rūgštinių ir neutraliųjų aminorūgščių standartinis tirpalas 0,1 N HCl tirpale</t>
  </si>
  <si>
    <t>Aminorūgščių koncentracija tirpale 2,5 µmol/mL, išskyrus L-Cistiną, kurio koncentracija yra 1,25 µmol/mL. Sudėtyje: β-Alanine
L-Alanine L-α-Aminoadipic Acid 
L-α-Amino-n-butyric Acid  D,L-β-Aminoisobutyric Acid  L-Asparagine L-Aspartic Acid L-Citrulline Cystathionine* L-Cystine
L-Glutamic Acid GlycineHydroxy-L-proline L-Isoleucine L-Leucine L-Methionine L PhenylalanineO-Phospho-L-serine O-Phosphoethanolamine L-Proline L-Sarcosine L-SerineTaurine L-Threonine L-Tyrosine UreaL-ValinePakuotėje 5 ml</t>
  </si>
  <si>
    <t>Bazinių aminorūgščių standartinis tirpalas  0,1 N HCl tirpale.</t>
  </si>
  <si>
    <t>Aminorūgščių koncentracija tirpale 2,5 µmol/mL.
Sudėtyje:gama-Amino-n-butyric Acid Ammonium Chloride L-Anserine L-Arginine LCarnosine 
L-Creatinine Ethanolamine L-Histidine L-Homocystine d-DL-HydroxylysineL-Lysine 1-Methyl-L-histidine 3-Methyl-L-histidine L-Ornithine L-Tryptophan Pakuotėje 5 ml</t>
  </si>
  <si>
    <t>2.</t>
  </si>
  <si>
    <t xml:space="preserve">3. </t>
  </si>
  <si>
    <t>SPS 1 priedas</t>
  </si>
  <si>
    <t>TECHNINĖ SPECIFIKACIJA</t>
  </si>
  <si>
    <t>Visoms nurodytoms konkrečioms medžiagoms ir/ar konkretiems prekių pavadinimams taikoma „arba lygiavertis“. Tiekėjas, siūlantis lygiavertę prekę, privalo patikimomis priemonėmis įrodyti, kad siūloma prekė yra lygiavertė ir visiškai atitinka techninėje specifikacijoje keliamus reikalavimus.</t>
  </si>
  <si>
    <t>Tiekėjas turi pateikti dokumentą, patvirtinantį, kad tiekėjas yra oficialus siūlomų prekių gamintojo atstovas arba turi rašytinį susitarimą su tokiu atstovu dėl prekybos siūlomomis prekėmis, t. y. turi prekių gamintojo suteiktas teises arba lygiavertį dokumentą (pateikiama skaitmeninė dokumento kopija).</t>
  </si>
  <si>
    <t>Reagentų ir pagalbinių priemonių tiekėjas turi pateiki tyrimų protokolus, aprašymus, naudojimo instrukcijas, saugos duomenų lapus ir kitą su tyrimo procesu susijusią svarbią informaciją. Bet kokius gamintojo atliekamus pakeitimus nedelsiant pranešti vartotojui.</t>
  </si>
  <si>
    <t xml:space="preserve">Tiekėjas, suteikiantis prietaisą/ įrangą panaudos būdu, turi pateikti detalų jo priežiūros planą, pateikti visas priežiūrai atlikti reikiamas priemones ir instrukcijas. </t>
  </si>
  <si>
    <t>Tiekėjas, suteikiantis prietaisą/ įrangą panaudos būdu, turi užtikrinti, kad kompetentingas specialistas, turintis kompetenciją įrodantį dokumentą, apmokys personalą naudotis prietaisu/ įranga.</t>
  </si>
  <si>
    <t xml:space="preserve">Tiekėjas, suteikęs prietaisą/ įrangą panaudos būdu,  privalo savo sąskaita užtikrinti jos techninę priežiūrą, galimą gedimų šalinimą/remontą visą panaudos sutarties galiojimo terminą. </t>
  </si>
  <si>
    <t>Perkančioji organizacija prekes planuoja pirkti pagal poreikį, kuris priklauso nuo aplinkybių, neprognozuojamų pirkimo metu (perkamų prekių kiekis priklauso nuo sutarties vykdymo metu iškylančio poreikio, keičiantis ligoninės poreikiams, pacientų skaičiui). Perkančioji organizacija neįsipareigoja išpirkti viso prekių kiekio.</t>
  </si>
  <si>
    <t>Prekių, kurių kaina iki 3 Eur, vieneto įkainis pateikiamame pasiūlyme turi būti pateikiamas suapvalintas pagal aritmetikos taisykles iki dešimt tūkstantųjų (keturi skaičiai po kablelio) skaičiaus dalių. Prekių, kurių kaina virš 3 Eur, vieneto įkainis pateikiamame pasiūlyme turi būti pateikiamas suapvalintas pagal aritmetikos taisykles iki šimtųjų (du skaičiai po kablelio) skaičiaus dalių. Kiekvienos pozicijos suma ir pirkimo dalies suma turi būti išreikšta cento tikslumu (du skaičiai po kablelio).</t>
  </si>
  <si>
    <t xml:space="preserve">Kontroliniai prakaito tirpalai </t>
  </si>
  <si>
    <t xml:space="preserve"> Perkančioji organizacija, siekdama patikrinti prekių atitikimą reikalavimams gali prašyti Tiekėjo per nustatytą terminą pateikti prekių pavyzdžius. Pateikti pavyzdžiai grąžinami nebus. Nepateikus prekių pavyzdžių, pasiūlymas bus atmetamas.</t>
  </si>
  <si>
    <t>1 mato vnt. įkainis be PVM</t>
  </si>
  <si>
    <t>Suma Eur su PVM</t>
  </si>
  <si>
    <t>Suma Eur be PVM</t>
  </si>
  <si>
    <t>Gamintojas, pastabos</t>
  </si>
  <si>
    <t>Reagentai ir pagalbinės priemonės visuotiniam naujagimių tikrinimui</t>
  </si>
  <si>
    <t>Plovimo tirpalas tinkantis tyrimo metodui 17-OH-progesterono  koncentracijai sausame kraujyje nustatyti  (adrenogenitalinio sindromo patikra) su fluorescenciniu metodu, Washing solution 220 ml (34660531). Pakuotėje - 200 ml.</t>
  </si>
  <si>
    <t>Chromatografijos plokštelių skaitytuvas susidedantis iš apsauginės dėžės ir dviejų skirtingų bangos ilgių UV lempų. Apsauginė dėžė, turi  maksimaliai apsaugoti nuo regimosios šviesos spektro, o anga pro kurią bus stebimi mėginiai turi būti atskirta akis apsaugančiu stiklu su UV filtru. 2 UV lempos po 8W, viena 254 nm, o kita 366 nm bangos ilgio. Jungiklis leidžiantis įjungti skirtingus bangos ilgius. Įpakavimas 1 vnt. Garantinis  laikas 3 metai. Būtina nurodyti gamintojo katalogo pavadinimą ir katalogo numerį.</t>
  </si>
  <si>
    <t>Standartinė kasetė skysčių dozavimui, tinkama Multidrop 384, Thermo scient.kat.nr.24072670. Dozavimo tūris 0,5-2500 mikrol, "dead" tūris iki 7 ml, autoklavuojama 121 C, 1 bar, 20 min. kapiliarai silikoniniai, vidinis kapiliarų diametras 1,3 mm; antgaliai iš polipropileno (PP), antgalių vidinis diametras -0,5 mm. Pakuotėje 5 vnt.</t>
  </si>
  <si>
    <t>Reagentų rinkinys bendrai galaktozės koncentracijai sausame kraujyje nustatyti  (galaktozemijos patikra).Reagentų rinkinys fluorescentiniam metodui sužadinimas: 355 nm; emisija: 460 nm,  1 rinkinys ne mažiau 960 tyrimų (10 X  96 šulinėlių mikroplokštelių ). galaktozės koncentracijos nustatymo slenkstis ne aukščiau1,7 mg/ml. Rinkinyje turi būti ne mažiau 2-jų lygių kontrolinių mėginių ir ne mažiau 6-ių mėginių-kalibratorių. Rinkinys turi turėti CE ir IVD ženklinimą.</t>
  </si>
  <si>
    <t>Reagentų rinkinys fenilalanino  koncentracijai sausame kraujyje nustatyti  (fenilketonurijos sindromo patikra) cheminiu-fluorescenciniu metodu (sužadinimas: 390 nm; emisija: 485 nm). 1 rinkinys ne mažiau 960 tyrimų (10 X  96 šulinėlių mikroplokštelių ). Phe nustatymo slenkstis ne aukščiau 30 mikromol/l. Rinkinyje turi būti ne mažiau 2-jų lygių kontrolinių mėginių ir ne mažiau 6-ių mėginių-kalibratorių. Rinkinys turi turėti CE ir IVD ženklinimą.</t>
  </si>
  <si>
    <t>Reagentų rinkinys tirotropinio hormono koncentracijai sausame kraujyje nustatyti  (Įgimtos hipotirozės patikra).Reagentų rinkinys fluorescentiniam-imunofermentiniam metodui  (sužadinimas: 320 nm; emisija: 405 nm) , metodas turi turėti galimybę pasirinkti TTH ir antikūnų konjugacijos laiką: 3 val+-5 min arba 18 val+-2 val. 1 rinkinys ne mažiau 960 tyrimų (10 X  96 šulinėlių mikroplokštelių ). TTH nustatymo slenkstis ne aukščiau0,9 mIU/l kraujo. Rinkinyje turi būti ne mažiau 2-jų lygių kontrolinių mėginių ir ne mažiau 6-ių mėginių-kalibratorių. Rinkinys turi turėti CE ir IVD ženklinimą.</t>
  </si>
  <si>
    <t>Reagentų rinkinys 17-OH-progesterono  koncentracijai sausame kraujyje nustatyti  (adrenogenitalinio sindromo patikra). Reagentų rinkinys 17-OH-progesterono nustatymui fluorescentiniu-imunofermentiniu metodu,  (sužadinimas: 320 nm; emisija: 405 nm) , metodas turi turėti galimybę pasirinkti 17-OHP ir antikūnų konjugacijos laiką: 3 val+-5 min arba 18 val+-2 val. 1 rinkinys ne mažiau 960 tyrimų (10 X  96 šulinėlių mikroplokštelių ). 17-OH-P nustatymo slenkstis ne aukščiau 0,8 ng/ml serumo. Rinkinyje turi būti ne mažiau 2-jų lygių kontrolinių mėginių ir ne mažiau 6-ių mėginių-kalibratorių. Rinkinys turi turėti CE ir IVD ženklinimą.</t>
  </si>
  <si>
    <t xml:space="preserve">Tiekėjas turi tiekti prekes, atitinkančias Europos direktyvų nuostatas. Reagentai ir pagalbinės priemonės turi būti paženklinti CE pagal IVD direktyvą 98/79/EC arba lygiaverčiu ženklu. Siūlantiems reagentus ir pagalbines priemones pateikti atitikties dokumentą pagal Europos direktyvų nuostatas, kuris atitinka Tarybos direktyvos 98/79/EC sąlygas in vitro diagnostikos medicinos prietaisams. Visos siūlomos prekės turi būti skirtos in vitro diagnostiniam naudojimui. </t>
  </si>
  <si>
    <t>Tiekėjas turi pateikti dokumentus, įrodančius parduodamos prekės atitikimą kokybės ir techniniams reikalavimams, nurodytiems pirkimo dokumentų techninėje specifikacijoje: tiekėjas turi pateikti gamintojo parengtus katalogus ir siūlomų prekių techninių charakteristikų aprašymus (jei gamintojo kataloge neišsamiai atsispindi siūlomos prekės atitikimas techninės specifikacijos reikalavimams) (pdf formatu). Šiuose dokumentuose tiekėjas turi grafiškai nurodyti (t. y. pastebimai pažymėti – spalvotai markiruoti, ir/ar nurodyti rodyklėmis, ir/ar pabraukti) konkrečias teikiamų dokumentų vietas, kur aprašomos reikalaujamų techninių charakteristikų reikšmės bei įrašyti, kurį techninių reikalavimų punktą jos atitinka. Kiti dokumentai, nenurodyti šiame punkte, nebus laikomi pakankama ir patikima informacija vertinimui atlikti. Perkančioji organizacija turi teisę reikalauti pateikti katalogų ir techninių aprašų originalus.</t>
  </si>
  <si>
    <r>
      <t xml:space="preserve">Plastikiniai sauso kraujo diskelių laikikliai tinkantys pusiau automatiniam diskų išmušėjui </t>
    </r>
    <r>
      <rPr>
        <i/>
        <sz val="10"/>
        <rFont val="Times New Roman"/>
        <family val="1"/>
        <charset val="186"/>
      </rPr>
      <t xml:space="preserve">Woodpecker, </t>
    </r>
    <r>
      <rPr>
        <sz val="10"/>
        <rFont val="Times New Roman"/>
        <family val="1"/>
        <charset val="186"/>
      </rPr>
      <t>pakuotėje po 100 vnt.</t>
    </r>
  </si>
  <si>
    <r>
      <t xml:space="preserve">UV lempa galaktozemijos patikrai. </t>
    </r>
    <r>
      <rPr>
        <sz val="10"/>
        <rFont val="Times New Roman"/>
        <family val="1"/>
        <charset val="186"/>
      </rPr>
      <t>UV lempa su apsauga</t>
    </r>
  </si>
  <si>
    <r>
      <rPr>
        <b/>
        <sz val="10"/>
        <rFont val="Times New Roman"/>
        <family val="1"/>
        <charset val="186"/>
      </rPr>
      <t xml:space="preserve">Multidrop 384 užpylimo kasetė. </t>
    </r>
    <r>
      <rPr>
        <sz val="10"/>
        <rFont val="Times New Roman"/>
        <family val="1"/>
        <charset val="186"/>
      </rPr>
      <t xml:space="preserve">Standartinė kasetė skysčių dozatoriui  Multidrop 384 </t>
    </r>
  </si>
  <si>
    <t>.... %  PVM suma, Eur:</t>
  </si>
  <si>
    <t>1 pirkimo dalies suma be PVM, Eur:</t>
  </si>
  <si>
    <t>1 pirkimo dalies suma su PVM, Eur:</t>
  </si>
  <si>
    <t>1.</t>
  </si>
  <si>
    <t>1.1.</t>
  </si>
  <si>
    <t>1.2.</t>
  </si>
  <si>
    <t>1.3.</t>
  </si>
  <si>
    <t>1.4.</t>
  </si>
  <si>
    <t>1.5.</t>
  </si>
  <si>
    <t>1.6.</t>
  </si>
  <si>
    <t>1.7.</t>
  </si>
  <si>
    <t>1.8.</t>
  </si>
  <si>
    <t>1.9.</t>
  </si>
  <si>
    <t>1.10.</t>
  </si>
  <si>
    <t>4.</t>
  </si>
  <si>
    <r>
      <rPr>
        <sz val="10"/>
        <rFont val="Times New Roman"/>
        <family val="1"/>
        <charset val="186"/>
      </rPr>
      <t xml:space="preserve">Prakaito surinkimo rinkinys </t>
    </r>
    <r>
      <rPr>
        <i/>
        <sz val="10"/>
        <rFont val="Times New Roman"/>
        <family val="1"/>
        <charset val="186"/>
      </rPr>
      <t>(Macroduct test supply kit):</t>
    </r>
    <r>
      <rPr>
        <sz val="10"/>
        <rFont val="Times New Roman"/>
        <family val="1"/>
        <charset val="186"/>
      </rPr>
      <t>6 prakaito kolektoriai, 12 pilogelio diskelių, 6 sandariai uždaromi prakaito surinkimo indeliai. 6 prakaito tyrimai/rinkinyje. Galiojimo laikas ne mažiau 3 metų</t>
    </r>
  </si>
  <si>
    <t>7.</t>
  </si>
  <si>
    <t>7.1.</t>
  </si>
  <si>
    <t>7.2.</t>
  </si>
  <si>
    <t>7.3.</t>
  </si>
  <si>
    <t>9.</t>
  </si>
  <si>
    <t>9.1.</t>
  </si>
  <si>
    <t>9.2.</t>
  </si>
  <si>
    <t>9.3.</t>
  </si>
  <si>
    <t>9.4.</t>
  </si>
  <si>
    <t>9.5.</t>
  </si>
  <si>
    <t>9.6.</t>
  </si>
  <si>
    <t>9.7.</t>
  </si>
  <si>
    <t>9.8.</t>
  </si>
  <si>
    <t>10.</t>
  </si>
  <si>
    <t>10.1.</t>
  </si>
  <si>
    <t>10.2.</t>
  </si>
  <si>
    <t>10.3.</t>
  </si>
  <si>
    <t>10.4.</t>
  </si>
  <si>
    <t>10.5.</t>
  </si>
  <si>
    <t>9 pirkimo dalies suma be PVM, Eur:</t>
  </si>
  <si>
    <t>9 pirkimo dalies suma su PVM, Eur:</t>
  </si>
  <si>
    <t>10 pirkimo dalies suma be PVM, Eur:</t>
  </si>
  <si>
    <t>10 pirkimo dalies suma su PVM, Eur:</t>
  </si>
  <si>
    <t>Kalibracinis tirpalas prakaito analizatoriui</t>
  </si>
  <si>
    <t>Kalibracinis tirpalas analizatoriui „Wescor‘s Sweat-Check Conductivity Analyzer 3120“ : 
0,75 ml ampulės su 90 mmol/L NaCl tirpalu. (Kat SS-140). Galiojimo laikas ne mažiau 3 metų</t>
  </si>
  <si>
    <t>Pirkimo dalies Nr.</t>
  </si>
  <si>
    <t>Maksimalus  kiekis</t>
  </si>
  <si>
    <t>Taikomas PVM %</t>
  </si>
  <si>
    <t>REAGENTŲ IR PAGALBINIŲ PRIEMONIŲ VISUOTINIAM NAUJAGIMIŲ TIKRINIMUI IR GYDYMO KONTROLEI PIRKIMAS NR. 17418</t>
  </si>
  <si>
    <t>LabSystems Diagnostics Oy, 9700600</t>
  </si>
  <si>
    <t>Eastern Business Forms, Inc., 10534780</t>
  </si>
  <si>
    <t>LabSystems Diagnostics Oy, 34660531</t>
  </si>
  <si>
    <t>LabSystems Diagnostics Oy, 6199871</t>
  </si>
  <si>
    <t>LabSystems Diagnostics Oy, 6199850</t>
  </si>
  <si>
    <t>LabSystems Diagnostics Oy, 6199896</t>
  </si>
  <si>
    <t>LabSystems Diagnostics Oy, 6199884</t>
  </si>
  <si>
    <t>Sigma-Aldrich, G0750-10G</t>
  </si>
  <si>
    <t>Sigma-Aldrich, X1500-1KG</t>
  </si>
  <si>
    <t>Sigma-Aldrich, G8270-100G</t>
  </si>
  <si>
    <t>Sigma-Aldrich, G0049000</t>
  </si>
  <si>
    <t>Sigma-Aldrich, 74948-25MG</t>
  </si>
  <si>
    <t>Sigma-Aldrich, 61339-25G</t>
  </si>
  <si>
    <t>Sigma-Aldrich, 146064-25G</t>
  </si>
  <si>
    <t>Sigma-Aldrich, 76523-100MG</t>
  </si>
  <si>
    <t>Sigma-Aldrich, G8415-100G</t>
  </si>
  <si>
    <t>Sigma-Aldrich, A6407-5ML</t>
  </si>
  <si>
    <t>Sigma-Aldrich, A6282-5ML</t>
  </si>
  <si>
    <t>21 %  PVM suma, Eur:</t>
  </si>
  <si>
    <t>Sigma-Aldrich, F2543-100G</t>
  </si>
  <si>
    <t>Sigma-Aldrich, D0256-10MG</t>
  </si>
  <si>
    <t>VWR, 
734-1775</t>
  </si>
  <si>
    <t>VWR, 735-0597</t>
  </si>
  <si>
    <t>VWR, 735-0259 (Thermo Scientific, 24072671)</t>
  </si>
  <si>
    <t xml:space="preserve">VWR, 723-5543 </t>
  </si>
  <si>
    <t>VWR, CAMA040.2000</t>
  </si>
  <si>
    <t>VWR, WHAT10539521</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</si>
</sst>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
    <numFmt numFmtId="165" formatCode="#,##0.0000\ _€"/>
    <numFmt numFmtId="166" formatCode="0.0000"/>
  </numFmts>
  <fonts count="8" x14ac:knownFonts="1">
    <font>
      <sz val="11"/>
      <color theme="1"/>
      <name val="Calibri"/>
      <family val="2"/>
      <charset val="186"/>
      <scheme val="minor"/>
    </font>
    <font>
      <b/>
      <sz val="10"/>
      <color theme="1"/>
      <name val="Times New Roman"/>
      <family val="1"/>
      <charset val="186"/>
    </font>
    <font>
      <sz val="10"/>
      <color theme="1"/>
      <name val="Times New Roman"/>
      <family val="1"/>
      <charset val="186"/>
    </font>
    <font>
      <b/>
      <sz val="10"/>
      <name val="Times New Roman"/>
      <family val="1"/>
      <charset val="186"/>
    </font>
    <font>
      <sz val="10"/>
      <name val="Times New Roman"/>
      <family val="1"/>
      <charset val="186"/>
    </font>
    <font>
      <i/>
      <sz val="10"/>
      <name val="Times New Roman"/>
      <family val="1"/>
      <charset val="186"/>
    </font>
    <font>
      <b/>
      <sz val="10"/>
      <color indexed="8"/>
      <name val="Times New Roman"/>
      <family val="1"/>
      <charset val="186"/>
    </font>
    <font>
      <sz val="10"/>
      <color indexed="8"/>
      <name val="Times New Roman"/>
      <family val="1"/>
      <charset val="186"/>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88">
    <xf numFmtId="0" fontId="0" fillId="0" borderId="0" xfId="0"/>
    <xf numFmtId="0" fontId="1" fillId="0" borderId="0" xfId="0" applyFont="1" applyFill="1" applyAlignment="1">
      <alignment horizontal="center" vertical="top"/>
    </xf>
    <xf numFmtId="0" fontId="2" fillId="0" borderId="0" xfId="0" applyFont="1" applyFill="1" applyAlignment="1">
      <alignment horizontal="left" vertical="top" wrapText="1"/>
    </xf>
    <xf numFmtId="0" fontId="2" fillId="0" borderId="0" xfId="0" applyFont="1" applyFill="1" applyAlignment="1">
      <alignment vertical="top" wrapText="1"/>
    </xf>
    <xf numFmtId="3" fontId="2" fillId="0" borderId="0" xfId="0" applyNumberFormat="1" applyFont="1" applyFill="1" applyAlignment="1">
      <alignment horizontal="center" vertical="top" wrapText="1"/>
    </xf>
    <xf numFmtId="0" fontId="2" fillId="0" borderId="0" xfId="0" applyFont="1" applyFill="1" applyAlignment="1">
      <alignment horizontal="center"/>
    </xf>
    <xf numFmtId="0" fontId="2" fillId="0" borderId="0" xfId="0" applyFont="1" applyFill="1"/>
    <xf numFmtId="0" fontId="2" fillId="0" borderId="0" xfId="0" applyFont="1" applyFill="1" applyAlignment="1">
      <alignment horizontal="center" vertical="top"/>
    </xf>
    <xf numFmtId="0" fontId="2" fillId="0" borderId="0" xfId="0" applyFont="1" applyFill="1" applyAlignment="1">
      <alignment horizontal="right" vertical="top" wrapText="1"/>
    </xf>
    <xf numFmtId="0" fontId="4" fillId="0" borderId="0" xfId="0" applyFont="1" applyFill="1"/>
    <xf numFmtId="0" fontId="3" fillId="0" borderId="1" xfId="0" applyFont="1" applyFill="1" applyBorder="1" applyAlignment="1">
      <alignment vertical="top" wrapText="1"/>
    </xf>
    <xf numFmtId="49" fontId="3"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164" fontId="3" fillId="0" borderId="1" xfId="0" applyNumberFormat="1" applyFont="1" applyFill="1" applyBorder="1" applyAlignment="1">
      <alignment horizontal="center" vertical="center" wrapText="1"/>
    </xf>
    <xf numFmtId="0" fontId="1" fillId="0" borderId="0" xfId="0" applyFont="1" applyFill="1"/>
    <xf numFmtId="0" fontId="1" fillId="0" borderId="1" xfId="0" applyFont="1" applyFill="1" applyBorder="1" applyAlignment="1">
      <alignment horizontal="center" wrapText="1"/>
    </xf>
    <xf numFmtId="0" fontId="1" fillId="0" borderId="1" xfId="0" applyFont="1" applyFill="1" applyBorder="1" applyAlignment="1">
      <alignment wrapText="1"/>
    </xf>
    <xf numFmtId="1" fontId="1" fillId="0" borderId="1" xfId="0" applyNumberFormat="1" applyFont="1" applyFill="1" applyBorder="1" applyAlignment="1">
      <alignment horizontal="center" vertical="center" wrapText="1"/>
    </xf>
    <xf numFmtId="0" fontId="1" fillId="0" borderId="0" xfId="0" applyFont="1" applyFill="1" applyAlignment="1">
      <alignment wrapText="1"/>
    </xf>
    <xf numFmtId="0" fontId="2" fillId="0" borderId="1" xfId="0" applyFont="1" applyFill="1" applyBorder="1" applyAlignment="1">
      <alignment horizontal="center" vertical="center" wrapText="1"/>
    </xf>
    <xf numFmtId="0" fontId="2" fillId="0" borderId="1" xfId="0" applyFont="1" applyFill="1" applyBorder="1" applyAlignment="1">
      <alignment vertical="center" wrapText="1"/>
    </xf>
    <xf numFmtId="0" fontId="4" fillId="0" borderId="1" xfId="0" applyFont="1" applyFill="1" applyBorder="1" applyAlignment="1">
      <alignment vertical="center" wrapText="1"/>
    </xf>
    <xf numFmtId="0" fontId="4" fillId="0" borderId="1" xfId="0" applyFont="1" applyFill="1" applyBorder="1" applyAlignment="1">
      <alignment horizontal="center" vertical="center" wrapText="1"/>
    </xf>
    <xf numFmtId="0" fontId="2" fillId="0" borderId="1" xfId="0" applyFont="1" applyFill="1" applyBorder="1" applyAlignment="1">
      <alignment wrapText="1"/>
    </xf>
    <xf numFmtId="1" fontId="2" fillId="0" borderId="1" xfId="0" applyNumberFormat="1" applyFont="1" applyFill="1" applyBorder="1" applyAlignment="1">
      <alignment horizontal="center" vertical="center" wrapText="1"/>
    </xf>
    <xf numFmtId="0" fontId="2" fillId="0" borderId="0" xfId="0" applyFont="1" applyFill="1" applyAlignment="1">
      <alignment wrapText="1"/>
    </xf>
    <xf numFmtId="0" fontId="4" fillId="0" borderId="1" xfId="0" applyFont="1" applyFill="1" applyBorder="1" applyAlignment="1">
      <alignment horizontal="left" vertical="center" wrapText="1"/>
    </xf>
    <xf numFmtId="0" fontId="1" fillId="0" borderId="1" xfId="0" applyFont="1" applyFill="1" applyBorder="1" applyAlignment="1">
      <alignment horizontal="center" vertical="center" wrapText="1"/>
    </xf>
    <xf numFmtId="0" fontId="4" fillId="0" borderId="0" xfId="0" applyFont="1" applyFill="1" applyBorder="1" applyAlignment="1">
      <alignment horizontal="center" vertical="top" wrapText="1"/>
    </xf>
    <xf numFmtId="0" fontId="3" fillId="0" borderId="1" xfId="0" applyFont="1" applyFill="1" applyBorder="1" applyAlignment="1">
      <alignment horizontal="center" vertical="center" wrapText="1" shrinkToFit="1"/>
    </xf>
    <xf numFmtId="0" fontId="3" fillId="0" borderId="1" xfId="0" applyFont="1" applyFill="1" applyBorder="1" applyAlignment="1">
      <alignment vertical="center" wrapText="1"/>
    </xf>
    <xf numFmtId="0" fontId="1" fillId="0" borderId="1" xfId="0" applyFont="1" applyBorder="1" applyAlignment="1">
      <alignment horizontal="center" vertical="center" wrapText="1"/>
    </xf>
    <xf numFmtId="0" fontId="3" fillId="2" borderId="1" xfId="0" applyFont="1" applyFill="1" applyBorder="1" applyAlignment="1">
      <alignment vertical="center" wrapText="1"/>
    </xf>
    <xf numFmtId="0" fontId="4" fillId="2" borderId="1" xfId="0" applyFont="1" applyFill="1" applyBorder="1" applyAlignment="1">
      <alignment vertical="center" wrapText="1"/>
    </xf>
    <xf numFmtId="0" fontId="1" fillId="0" borderId="1" xfId="0" applyFont="1" applyBorder="1" applyAlignment="1">
      <alignment wrapText="1"/>
    </xf>
    <xf numFmtId="0" fontId="1" fillId="0" borderId="1" xfId="0" applyFont="1" applyBorder="1" applyAlignment="1">
      <alignment horizontal="center" wrapText="1"/>
    </xf>
    <xf numFmtId="1" fontId="1"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1" fontId="4" fillId="0" borderId="1" xfId="0" applyNumberFormat="1" applyFont="1" applyFill="1" applyBorder="1" applyAlignment="1">
      <alignment horizontal="center" vertical="center" wrapText="1"/>
    </xf>
    <xf numFmtId="0" fontId="4" fillId="0" borderId="1" xfId="0" applyFont="1" applyBorder="1" applyAlignment="1">
      <alignment horizontal="center" vertical="center" wrapText="1"/>
    </xf>
    <xf numFmtId="0" fontId="2" fillId="0" borderId="1" xfId="0" applyFont="1" applyFill="1" applyBorder="1" applyAlignment="1">
      <alignment horizontal="center" vertical="center"/>
    </xf>
    <xf numFmtId="0" fontId="2" fillId="0" borderId="1" xfId="0" applyFont="1" applyFill="1" applyBorder="1" applyAlignment="1">
      <alignment vertical="center"/>
    </xf>
    <xf numFmtId="0" fontId="2" fillId="0" borderId="1" xfId="0" applyFont="1" applyFill="1" applyBorder="1"/>
    <xf numFmtId="1" fontId="4" fillId="0" borderId="1" xfId="0" applyNumberFormat="1" applyFont="1" applyFill="1" applyBorder="1" applyAlignment="1">
      <alignment horizontal="center" vertical="center"/>
    </xf>
    <xf numFmtId="0" fontId="7" fillId="0" borderId="1" xfId="0" applyFont="1" applyFill="1" applyBorder="1" applyAlignment="1">
      <alignment vertical="center" wrapText="1"/>
    </xf>
    <xf numFmtId="0" fontId="4" fillId="0" borderId="1" xfId="0" applyFont="1" applyFill="1" applyBorder="1" applyAlignment="1">
      <alignment horizontal="left" vertical="top" wrapText="1"/>
    </xf>
    <xf numFmtId="0" fontId="2" fillId="0" borderId="0" xfId="0" applyFont="1"/>
    <xf numFmtId="0" fontId="2" fillId="0" borderId="0" xfId="0" applyFont="1" applyAlignment="1">
      <alignment wrapText="1"/>
    </xf>
    <xf numFmtId="0" fontId="2" fillId="0" borderId="0" xfId="0" applyFont="1" applyAlignment="1">
      <alignment horizontal="center" wrapText="1"/>
    </xf>
    <xf numFmtId="1" fontId="2" fillId="0" borderId="0" xfId="0" applyNumberFormat="1" applyFont="1" applyAlignment="1">
      <alignment wrapText="1"/>
    </xf>
    <xf numFmtId="0" fontId="5" fillId="0" borderId="1" xfId="0" applyFont="1" applyFill="1" applyBorder="1" applyAlignment="1">
      <alignment vertical="center" wrapText="1"/>
    </xf>
    <xf numFmtId="0" fontId="1" fillId="0" borderId="1" xfId="0" applyFont="1" applyFill="1" applyBorder="1" applyAlignment="1">
      <alignment horizontal="center" vertical="center"/>
    </xf>
    <xf numFmtId="0" fontId="1" fillId="0" borderId="1" xfId="0" applyFont="1" applyFill="1" applyBorder="1" applyAlignment="1">
      <alignment horizontal="center"/>
    </xf>
    <xf numFmtId="0" fontId="1" fillId="0" borderId="1" xfId="0" applyFont="1" applyFill="1" applyBorder="1"/>
    <xf numFmtId="1" fontId="1" fillId="0" borderId="1" xfId="0" applyNumberFormat="1" applyFont="1" applyFill="1" applyBorder="1" applyAlignment="1">
      <alignment horizontal="center" vertical="center"/>
    </xf>
    <xf numFmtId="0" fontId="3" fillId="0" borderId="1" xfId="0" applyFont="1" applyFill="1" applyBorder="1" applyAlignment="1">
      <alignment horizontal="center" vertical="center"/>
    </xf>
    <xf numFmtId="0" fontId="6" fillId="0" borderId="1" xfId="0" applyFont="1" applyFill="1" applyBorder="1" applyAlignment="1">
      <alignment horizontal="left" vertical="top" wrapText="1"/>
    </xf>
    <xf numFmtId="2" fontId="2" fillId="0" borderId="1" xfId="0" applyNumberFormat="1" applyFont="1" applyFill="1" applyBorder="1" applyAlignment="1">
      <alignment vertical="center" wrapText="1"/>
    </xf>
    <xf numFmtId="2" fontId="2" fillId="0" borderId="1" xfId="0" applyNumberFormat="1" applyFont="1" applyFill="1" applyBorder="1" applyAlignment="1">
      <alignment vertical="center"/>
    </xf>
    <xf numFmtId="0" fontId="2" fillId="2" borderId="1" xfId="0" applyFont="1" applyFill="1" applyBorder="1" applyAlignment="1">
      <alignment horizontal="center" vertical="center"/>
    </xf>
    <xf numFmtId="2" fontId="2" fillId="0" borderId="1" xfId="0" applyNumberFormat="1" applyFont="1" applyFill="1" applyBorder="1" applyAlignment="1">
      <alignment horizontal="center" vertical="center" wrapText="1"/>
    </xf>
    <xf numFmtId="166" fontId="2" fillId="0" borderId="1" xfId="0" applyNumberFormat="1" applyFont="1" applyFill="1" applyBorder="1" applyAlignment="1">
      <alignment horizontal="center" vertical="center" wrapText="1"/>
    </xf>
    <xf numFmtId="2" fontId="2" fillId="0" borderId="1" xfId="0" applyNumberFormat="1" applyFont="1" applyFill="1" applyBorder="1" applyAlignment="1">
      <alignment wrapText="1"/>
    </xf>
    <xf numFmtId="0" fontId="2" fillId="2" borderId="1" xfId="0" applyFont="1" applyFill="1" applyBorder="1" applyAlignment="1">
      <alignment horizontal="center" vertical="center" wrapText="1"/>
    </xf>
    <xf numFmtId="2" fontId="2" fillId="2" borderId="1" xfId="0" applyNumberFormat="1" applyFont="1" applyFill="1" applyBorder="1" applyAlignment="1">
      <alignment horizontal="center" vertical="center" wrapText="1"/>
    </xf>
    <xf numFmtId="166" fontId="4" fillId="2" borderId="1" xfId="0" applyNumberFormat="1" applyFont="1" applyFill="1" applyBorder="1" applyAlignment="1">
      <alignment vertical="center" wrapText="1"/>
    </xf>
    <xf numFmtId="166" fontId="4" fillId="0" borderId="1" xfId="0" applyNumberFormat="1" applyFont="1" applyFill="1" applyBorder="1" applyAlignment="1">
      <alignment vertical="center" wrapText="1"/>
    </xf>
    <xf numFmtId="166" fontId="2" fillId="0" borderId="1" xfId="0" applyNumberFormat="1" applyFont="1" applyFill="1" applyBorder="1" applyAlignment="1">
      <alignment vertical="center" wrapText="1"/>
    </xf>
    <xf numFmtId="166" fontId="2" fillId="0" borderId="1" xfId="0" applyNumberFormat="1" applyFont="1" applyFill="1" applyBorder="1" applyAlignment="1">
      <alignment vertical="center"/>
    </xf>
    <xf numFmtId="166" fontId="7" fillId="0" borderId="1" xfId="0" applyNumberFormat="1" applyFont="1" applyFill="1" applyBorder="1" applyAlignment="1">
      <alignment horizontal="right" wrapText="1"/>
    </xf>
    <xf numFmtId="2" fontId="7" fillId="0" borderId="1" xfId="0" applyNumberFormat="1" applyFont="1" applyFill="1" applyBorder="1" applyAlignment="1">
      <alignment horizontal="right" wrapText="1"/>
    </xf>
    <xf numFmtId="166" fontId="7" fillId="0" borderId="1" xfId="0" applyNumberFormat="1" applyFont="1" applyFill="1" applyBorder="1" applyAlignment="1">
      <alignment horizontal="right" vertical="center" wrapText="1"/>
    </xf>
    <xf numFmtId="2" fontId="2" fillId="0" borderId="1" xfId="0" applyNumberFormat="1" applyFont="1" applyFill="1" applyBorder="1"/>
    <xf numFmtId="0" fontId="4" fillId="0" borderId="1" xfId="0" applyFont="1" applyFill="1" applyBorder="1" applyAlignment="1">
      <alignment horizontal="right" vertical="top" wrapText="1"/>
    </xf>
    <xf numFmtId="165" fontId="4" fillId="0" borderId="2" xfId="0" applyNumberFormat="1" applyFont="1" applyFill="1" applyBorder="1" applyAlignment="1">
      <alignment horizontal="right" vertical="top" wrapText="1"/>
    </xf>
    <xf numFmtId="0" fontId="4" fillId="0" borderId="3" xfId="0" applyFont="1" applyFill="1" applyBorder="1" applyAlignment="1">
      <alignment horizontal="right" vertical="top" wrapText="1"/>
    </xf>
    <xf numFmtId="0" fontId="4" fillId="0" borderId="4" xfId="0" applyFont="1" applyFill="1" applyBorder="1" applyAlignment="1">
      <alignment horizontal="right" vertical="top" wrapText="1"/>
    </xf>
    <xf numFmtId="165" fontId="4" fillId="0" borderId="3" xfId="0" applyNumberFormat="1" applyFont="1" applyFill="1" applyBorder="1" applyAlignment="1">
      <alignment horizontal="right" vertical="top" wrapText="1"/>
    </xf>
    <xf numFmtId="165" fontId="4" fillId="0" borderId="4" xfId="0" applyNumberFormat="1" applyFont="1" applyFill="1" applyBorder="1" applyAlignment="1">
      <alignment horizontal="right" vertical="top" wrapText="1"/>
    </xf>
    <xf numFmtId="0" fontId="4" fillId="0" borderId="2" xfId="0" applyFont="1" applyFill="1" applyBorder="1" applyAlignment="1">
      <alignment horizontal="right" vertical="top" wrapText="1"/>
    </xf>
    <xf numFmtId="0" fontId="1" fillId="0" borderId="1" xfId="0" applyFont="1" applyBorder="1" applyAlignment="1">
      <alignment horizontal="left" wrapText="1"/>
    </xf>
    <xf numFmtId="0" fontId="3" fillId="0" borderId="1" xfId="0" applyFont="1" applyFill="1" applyBorder="1" applyAlignment="1">
      <alignment horizontal="left" vertical="center" wrapText="1"/>
    </xf>
    <xf numFmtId="0" fontId="1" fillId="0" borderId="1" xfId="0" applyFont="1" applyFill="1" applyBorder="1" applyAlignment="1">
      <alignment horizontal="left" vertical="center"/>
    </xf>
    <xf numFmtId="0" fontId="4" fillId="0" borderId="0" xfId="0" applyFont="1" applyFill="1" applyBorder="1" applyAlignment="1">
      <alignment horizontal="left" vertical="top" wrapText="1"/>
    </xf>
    <xf numFmtId="0" fontId="1" fillId="0" borderId="0" xfId="0" applyFont="1" applyFill="1" applyAlignment="1">
      <alignment horizontal="center" vertical="top"/>
    </xf>
    <xf numFmtId="0" fontId="1" fillId="0" borderId="0" xfId="0" applyFont="1" applyFill="1" applyBorder="1" applyAlignment="1">
      <alignment horizontal="center" vertical="top" wrapText="1"/>
    </xf>
    <xf numFmtId="0" fontId="3" fillId="0" borderId="1" xfId="0" applyFont="1" applyFill="1" applyBorder="1" applyAlignment="1">
      <alignment horizontal="left" wrapText="1"/>
    </xf>
    <xf numFmtId="2" fontId="2" fillId="0" borderId="0" xfId="0" applyNumberFormat="1" applyFont="1" applyFill="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64"/>
  <sheetViews>
    <sheetView tabSelected="1" topLeftCell="A10" zoomScale="55" zoomScaleNormal="55" workbookViewId="0">
      <selection activeCell="C24" sqref="C24"/>
    </sheetView>
  </sheetViews>
  <sheetFormatPr defaultColWidth="9.1796875" defaultRowHeight="13" x14ac:dyDescent="0.3"/>
  <cols>
    <col min="1" max="1" width="9.26953125" style="47" bestFit="1" customWidth="1"/>
    <col min="2" max="2" width="63.54296875" style="47" bestFit="1" customWidth="1"/>
    <col min="3" max="3" width="68.453125" style="47" customWidth="1"/>
    <col min="4" max="4" width="10.7265625" style="47" customWidth="1"/>
    <col min="5" max="5" width="11.7265625" style="47" customWidth="1"/>
    <col min="6" max="6" width="11.453125" style="48" bestFit="1" customWidth="1"/>
    <col min="7" max="7" width="11.453125" style="47" customWidth="1"/>
    <col min="8" max="10" width="10.81640625" style="47" customWidth="1"/>
    <col min="11" max="11" width="13.54296875" style="47" customWidth="1"/>
    <col min="12" max="16384" width="9.1796875" style="46"/>
  </cols>
  <sheetData>
    <row r="1" spans="1:11" s="6" customFormat="1" x14ac:dyDescent="0.3">
      <c r="A1" s="1"/>
      <c r="B1" s="2"/>
      <c r="C1" s="3"/>
      <c r="D1" s="3"/>
      <c r="E1" s="4"/>
      <c r="F1" s="5"/>
      <c r="G1" s="5"/>
      <c r="H1" s="5"/>
      <c r="I1" s="5"/>
      <c r="J1" s="5"/>
      <c r="K1" s="8" t="s">
        <v>60</v>
      </c>
    </row>
    <row r="2" spans="1:11" s="6" customFormat="1" x14ac:dyDescent="0.3">
      <c r="A2" s="1"/>
      <c r="B2" s="2"/>
      <c r="C2" s="3"/>
      <c r="D2" s="3"/>
      <c r="E2" s="4"/>
      <c r="F2" s="5"/>
      <c r="G2" s="5"/>
      <c r="H2" s="5"/>
      <c r="I2" s="5"/>
      <c r="J2" s="5"/>
      <c r="K2" s="7"/>
    </row>
    <row r="3" spans="1:11" s="6" customFormat="1" x14ac:dyDescent="0.3">
      <c r="A3" s="84" t="s">
        <v>61</v>
      </c>
      <c r="B3" s="84"/>
      <c r="C3" s="84"/>
      <c r="D3" s="84"/>
      <c r="E3" s="84"/>
      <c r="F3" s="84"/>
      <c r="G3" s="84"/>
      <c r="H3" s="84"/>
      <c r="I3" s="84"/>
      <c r="J3" s="84"/>
      <c r="K3" s="84"/>
    </row>
    <row r="4" spans="1:11" s="6" customFormat="1" x14ac:dyDescent="0.3">
      <c r="A4" s="84" t="s">
        <v>133</v>
      </c>
      <c r="B4" s="84"/>
      <c r="C4" s="84"/>
      <c r="D4" s="84"/>
      <c r="E4" s="84"/>
      <c r="F4" s="84"/>
      <c r="G4" s="84"/>
      <c r="H4" s="84"/>
      <c r="I4" s="84"/>
      <c r="J4" s="84"/>
      <c r="K4" s="84"/>
    </row>
    <row r="5" spans="1:11" s="6" customFormat="1" x14ac:dyDescent="0.3">
      <c r="A5" s="85"/>
      <c r="B5" s="85"/>
      <c r="C5" s="85"/>
      <c r="D5" s="85"/>
      <c r="E5" s="85"/>
      <c r="F5" s="85"/>
      <c r="G5" s="85"/>
      <c r="H5" s="85"/>
      <c r="I5" s="85"/>
      <c r="J5" s="85"/>
      <c r="K5" s="85"/>
    </row>
    <row r="6" spans="1:11" s="9" customFormat="1" ht="18" customHeight="1" x14ac:dyDescent="0.3">
      <c r="A6" s="28">
        <v>1</v>
      </c>
      <c r="B6" s="83" t="s">
        <v>62</v>
      </c>
      <c r="C6" s="83"/>
      <c r="D6" s="83"/>
      <c r="E6" s="83"/>
      <c r="F6" s="83"/>
      <c r="G6" s="83"/>
      <c r="H6" s="83"/>
      <c r="I6" s="83"/>
      <c r="J6" s="83"/>
      <c r="K6" s="83"/>
    </row>
    <row r="7" spans="1:11" s="9" customFormat="1" ht="25.5" customHeight="1" x14ac:dyDescent="0.3">
      <c r="A7" s="28">
        <v>2</v>
      </c>
      <c r="B7" s="83" t="s">
        <v>63</v>
      </c>
      <c r="C7" s="83"/>
      <c r="D7" s="83"/>
      <c r="E7" s="83"/>
      <c r="F7" s="83"/>
      <c r="G7" s="83"/>
      <c r="H7" s="83"/>
      <c r="I7" s="83"/>
      <c r="J7" s="83"/>
      <c r="K7" s="83"/>
    </row>
    <row r="8" spans="1:11" s="9" customFormat="1" ht="55.5" customHeight="1" x14ac:dyDescent="0.3">
      <c r="A8" s="28">
        <v>3</v>
      </c>
      <c r="B8" s="83" t="s">
        <v>85</v>
      </c>
      <c r="C8" s="83"/>
      <c r="D8" s="83"/>
      <c r="E8" s="83"/>
      <c r="F8" s="83"/>
      <c r="G8" s="83"/>
      <c r="H8" s="83"/>
      <c r="I8" s="83"/>
      <c r="J8" s="83"/>
      <c r="K8" s="83"/>
    </row>
    <row r="9" spans="1:11" s="9" customFormat="1" ht="15" customHeight="1" x14ac:dyDescent="0.3">
      <c r="A9" s="28">
        <v>4</v>
      </c>
      <c r="B9" s="83" t="s">
        <v>71</v>
      </c>
      <c r="C9" s="83"/>
      <c r="D9" s="83"/>
      <c r="E9" s="83"/>
      <c r="F9" s="83"/>
      <c r="G9" s="83"/>
      <c r="H9" s="83"/>
      <c r="I9" s="83"/>
      <c r="J9" s="83"/>
      <c r="K9" s="83"/>
    </row>
    <row r="10" spans="1:11" s="9" customFormat="1" ht="30" customHeight="1" x14ac:dyDescent="0.3">
      <c r="A10" s="28">
        <v>5</v>
      </c>
      <c r="B10" s="83" t="s">
        <v>84</v>
      </c>
      <c r="C10" s="83"/>
      <c r="D10" s="83"/>
      <c r="E10" s="83"/>
      <c r="F10" s="83"/>
      <c r="G10" s="83"/>
      <c r="H10" s="83"/>
      <c r="I10" s="83"/>
      <c r="J10" s="83"/>
      <c r="K10" s="83"/>
    </row>
    <row r="11" spans="1:11" s="9" customFormat="1" ht="15" customHeight="1" x14ac:dyDescent="0.3">
      <c r="A11" s="28">
        <v>6</v>
      </c>
      <c r="B11" s="83" t="s">
        <v>64</v>
      </c>
      <c r="C11" s="83"/>
      <c r="D11" s="83"/>
      <c r="E11" s="83"/>
      <c r="F11" s="83"/>
      <c r="G11" s="83"/>
      <c r="H11" s="83"/>
      <c r="I11" s="83"/>
      <c r="J11" s="83"/>
      <c r="K11" s="83"/>
    </row>
    <row r="12" spans="1:11" s="9" customFormat="1" ht="15" customHeight="1" x14ac:dyDescent="0.3">
      <c r="A12" s="28">
        <v>7</v>
      </c>
      <c r="B12" s="83" t="s">
        <v>65</v>
      </c>
      <c r="C12" s="83"/>
      <c r="D12" s="83"/>
      <c r="E12" s="83"/>
      <c r="F12" s="83"/>
      <c r="G12" s="83"/>
      <c r="H12" s="83"/>
      <c r="I12" s="83"/>
      <c r="J12" s="83"/>
      <c r="K12" s="83"/>
    </row>
    <row r="13" spans="1:11" s="9" customFormat="1" ht="15" customHeight="1" x14ac:dyDescent="0.3">
      <c r="A13" s="28">
        <v>8</v>
      </c>
      <c r="B13" s="83" t="s">
        <v>66</v>
      </c>
      <c r="C13" s="83"/>
      <c r="D13" s="83"/>
      <c r="E13" s="83"/>
      <c r="F13" s="83"/>
      <c r="G13" s="83"/>
      <c r="H13" s="83"/>
      <c r="I13" s="83"/>
      <c r="J13" s="83"/>
      <c r="K13" s="83"/>
    </row>
    <row r="14" spans="1:11" s="9" customFormat="1" ht="15" customHeight="1" x14ac:dyDescent="0.3">
      <c r="A14" s="28">
        <v>9</v>
      </c>
      <c r="B14" s="83" t="s">
        <v>67</v>
      </c>
      <c r="C14" s="83"/>
      <c r="D14" s="83"/>
      <c r="E14" s="83"/>
      <c r="F14" s="83"/>
      <c r="G14" s="83"/>
      <c r="H14" s="83"/>
      <c r="I14" s="83"/>
      <c r="J14" s="83"/>
      <c r="K14" s="83"/>
    </row>
    <row r="15" spans="1:11" s="9" customFormat="1" ht="15" customHeight="1" x14ac:dyDescent="0.3">
      <c r="A15" s="28">
        <v>10</v>
      </c>
      <c r="B15" s="83" t="s">
        <v>68</v>
      </c>
      <c r="C15" s="83"/>
      <c r="D15" s="83"/>
      <c r="E15" s="83"/>
      <c r="F15" s="83"/>
      <c r="G15" s="83"/>
      <c r="H15" s="83"/>
      <c r="I15" s="83"/>
      <c r="J15" s="83"/>
      <c r="K15" s="83"/>
    </row>
    <row r="16" spans="1:11" s="9" customFormat="1" ht="30" customHeight="1" x14ac:dyDescent="0.3">
      <c r="A16" s="28">
        <v>11</v>
      </c>
      <c r="B16" s="83" t="s">
        <v>69</v>
      </c>
      <c r="C16" s="83"/>
      <c r="D16" s="83"/>
      <c r="E16" s="83"/>
      <c r="F16" s="83"/>
      <c r="G16" s="83"/>
      <c r="H16" s="83"/>
      <c r="I16" s="83"/>
      <c r="J16" s="83"/>
      <c r="K16" s="83"/>
    </row>
    <row r="17" spans="1:11" s="14" customFormat="1" ht="39" x14ac:dyDescent="0.3">
      <c r="A17" s="11" t="s">
        <v>130</v>
      </c>
      <c r="B17" s="12" t="s">
        <v>0</v>
      </c>
      <c r="C17" s="12" t="s">
        <v>1</v>
      </c>
      <c r="D17" s="12" t="s">
        <v>2</v>
      </c>
      <c r="E17" s="12" t="s">
        <v>131</v>
      </c>
      <c r="F17" s="12" t="s">
        <v>132</v>
      </c>
      <c r="G17" s="13" t="s">
        <v>72</v>
      </c>
      <c r="H17" s="13" t="s">
        <v>3</v>
      </c>
      <c r="I17" s="29" t="s">
        <v>74</v>
      </c>
      <c r="J17" s="29" t="s">
        <v>73</v>
      </c>
      <c r="K17" s="12" t="s">
        <v>75</v>
      </c>
    </row>
    <row r="18" spans="1:11" s="18" customFormat="1" x14ac:dyDescent="0.3">
      <c r="A18" s="15" t="s">
        <v>92</v>
      </c>
      <c r="B18" s="86" t="s">
        <v>76</v>
      </c>
      <c r="C18" s="86"/>
      <c r="D18" s="16"/>
      <c r="E18" s="16"/>
      <c r="F18" s="15"/>
      <c r="G18" s="16"/>
      <c r="H18" s="16"/>
      <c r="I18" s="16"/>
      <c r="J18" s="16"/>
      <c r="K18" s="17"/>
    </row>
    <row r="19" spans="1:11" s="25" customFormat="1" ht="39" x14ac:dyDescent="0.3">
      <c r="A19" s="19" t="s">
        <v>93</v>
      </c>
      <c r="B19" s="20" t="s">
        <v>4</v>
      </c>
      <c r="C19" s="21" t="s">
        <v>86</v>
      </c>
      <c r="D19" s="22" t="s">
        <v>5</v>
      </c>
      <c r="E19" s="22">
        <v>400</v>
      </c>
      <c r="F19" s="19">
        <v>5</v>
      </c>
      <c r="G19" s="60">
        <v>34.4</v>
      </c>
      <c r="H19" s="61">
        <v>36.119999999999997</v>
      </c>
      <c r="I19" s="60">
        <f>G19*E19</f>
        <v>13760</v>
      </c>
      <c r="J19" s="60">
        <f t="shared" ref="J19:J28" si="0">H19*E19</f>
        <v>14447.999999999998</v>
      </c>
      <c r="K19" s="24" t="s">
        <v>134</v>
      </c>
    </row>
    <row r="20" spans="1:11" s="25" customFormat="1" ht="39" x14ac:dyDescent="0.3">
      <c r="A20" s="19" t="s">
        <v>94</v>
      </c>
      <c r="B20" s="20" t="s">
        <v>6</v>
      </c>
      <c r="C20" s="21" t="s">
        <v>7</v>
      </c>
      <c r="D20" s="22" t="s">
        <v>5</v>
      </c>
      <c r="E20" s="22">
        <v>3</v>
      </c>
      <c r="F20" s="19">
        <v>21</v>
      </c>
      <c r="G20" s="60">
        <v>66.099999999999994</v>
      </c>
      <c r="H20" s="61">
        <v>79.980999999999995</v>
      </c>
      <c r="I20" s="60">
        <f t="shared" ref="I20:I28" si="1">G20*E20</f>
        <v>198.29999999999998</v>
      </c>
      <c r="J20" s="60">
        <f t="shared" si="0"/>
        <v>239.94299999999998</v>
      </c>
      <c r="K20" s="24" t="s">
        <v>160</v>
      </c>
    </row>
    <row r="21" spans="1:11" s="25" customFormat="1" ht="39" x14ac:dyDescent="0.3">
      <c r="A21" s="19" t="s">
        <v>95</v>
      </c>
      <c r="B21" s="20" t="s">
        <v>8</v>
      </c>
      <c r="C21" s="26" t="s">
        <v>9</v>
      </c>
      <c r="D21" s="22" t="s">
        <v>10</v>
      </c>
      <c r="E21" s="22">
        <v>120000</v>
      </c>
      <c r="F21" s="19">
        <v>5</v>
      </c>
      <c r="G21" s="60">
        <v>0.38</v>
      </c>
      <c r="H21" s="61">
        <v>0.39900000000000002</v>
      </c>
      <c r="I21" s="60">
        <f t="shared" si="1"/>
        <v>45600</v>
      </c>
      <c r="J21" s="60">
        <f t="shared" si="0"/>
        <v>47880</v>
      </c>
      <c r="K21" s="24" t="s">
        <v>135</v>
      </c>
    </row>
    <row r="22" spans="1:11" s="25" customFormat="1" ht="26" x14ac:dyDescent="0.3">
      <c r="A22" s="19" t="s">
        <v>96</v>
      </c>
      <c r="B22" s="20" t="s">
        <v>11</v>
      </c>
      <c r="C22" s="20" t="s">
        <v>12</v>
      </c>
      <c r="D22" s="19" t="s">
        <v>10</v>
      </c>
      <c r="E22" s="19">
        <v>4</v>
      </c>
      <c r="F22" s="19">
        <v>21</v>
      </c>
      <c r="G22" s="60">
        <v>42.5</v>
      </c>
      <c r="H22" s="61">
        <v>51.424999999999997</v>
      </c>
      <c r="I22" s="60">
        <f t="shared" si="1"/>
        <v>170</v>
      </c>
      <c r="J22" s="60">
        <f t="shared" si="0"/>
        <v>205.7</v>
      </c>
      <c r="K22" s="24" t="s">
        <v>156</v>
      </c>
    </row>
    <row r="23" spans="1:11" s="25" customFormat="1" ht="39" x14ac:dyDescent="0.3">
      <c r="A23" s="19" t="s">
        <v>97</v>
      </c>
      <c r="B23" s="20" t="s">
        <v>13</v>
      </c>
      <c r="C23" s="20" t="s">
        <v>77</v>
      </c>
      <c r="D23" s="19" t="s">
        <v>14</v>
      </c>
      <c r="E23" s="19">
        <v>30</v>
      </c>
      <c r="F23" s="19">
        <v>5</v>
      </c>
      <c r="G23" s="60">
        <v>67.8</v>
      </c>
      <c r="H23" s="61">
        <v>71.19</v>
      </c>
      <c r="I23" s="60">
        <f t="shared" si="1"/>
        <v>2034</v>
      </c>
      <c r="J23" s="60">
        <f t="shared" si="0"/>
        <v>2135.6999999999998</v>
      </c>
      <c r="K23" s="24" t="s">
        <v>136</v>
      </c>
    </row>
    <row r="24" spans="1:11" s="25" customFormat="1" ht="104" x14ac:dyDescent="0.3">
      <c r="A24" s="19" t="s">
        <v>98</v>
      </c>
      <c r="B24" s="21" t="s">
        <v>15</v>
      </c>
      <c r="C24" s="21" t="s">
        <v>83</v>
      </c>
      <c r="D24" s="22" t="s">
        <v>16</v>
      </c>
      <c r="E24" s="22">
        <v>110</v>
      </c>
      <c r="F24" s="19">
        <v>5</v>
      </c>
      <c r="G24" s="60">
        <v>826.4</v>
      </c>
      <c r="H24" s="61">
        <v>867.72</v>
      </c>
      <c r="I24" s="60">
        <f t="shared" si="1"/>
        <v>90904</v>
      </c>
      <c r="J24" s="60">
        <f t="shared" si="0"/>
        <v>95449.2</v>
      </c>
      <c r="K24" s="24" t="s">
        <v>137</v>
      </c>
    </row>
    <row r="25" spans="1:11" s="25" customFormat="1" ht="78" x14ac:dyDescent="0.3">
      <c r="A25" s="19" t="s">
        <v>99</v>
      </c>
      <c r="B25" s="21" t="s">
        <v>17</v>
      </c>
      <c r="C25" s="21" t="s">
        <v>80</v>
      </c>
      <c r="D25" s="22" t="s">
        <v>16</v>
      </c>
      <c r="E25" s="22">
        <v>110</v>
      </c>
      <c r="F25" s="19">
        <v>5</v>
      </c>
      <c r="G25" s="60">
        <v>559.25</v>
      </c>
      <c r="H25" s="61">
        <v>587.21249999999998</v>
      </c>
      <c r="I25" s="60">
        <f t="shared" si="1"/>
        <v>61517.5</v>
      </c>
      <c r="J25" s="60">
        <f t="shared" si="0"/>
        <v>64593.375</v>
      </c>
      <c r="K25" s="24" t="s">
        <v>138</v>
      </c>
    </row>
    <row r="26" spans="1:11" s="25" customFormat="1" ht="91" x14ac:dyDescent="0.3">
      <c r="A26" s="19" t="s">
        <v>100</v>
      </c>
      <c r="B26" s="21" t="s">
        <v>18</v>
      </c>
      <c r="C26" s="21" t="s">
        <v>82</v>
      </c>
      <c r="D26" s="22" t="s">
        <v>16</v>
      </c>
      <c r="E26" s="22">
        <v>110</v>
      </c>
      <c r="F26" s="19">
        <v>5</v>
      </c>
      <c r="G26" s="60">
        <v>826.4</v>
      </c>
      <c r="H26" s="61">
        <v>867.72</v>
      </c>
      <c r="I26" s="60">
        <f t="shared" si="1"/>
        <v>90904</v>
      </c>
      <c r="J26" s="60">
        <f t="shared" si="0"/>
        <v>95449.2</v>
      </c>
      <c r="K26" s="24" t="s">
        <v>139</v>
      </c>
    </row>
    <row r="27" spans="1:11" s="25" customFormat="1" ht="65" x14ac:dyDescent="0.3">
      <c r="A27" s="19" t="s">
        <v>101</v>
      </c>
      <c r="B27" s="21" t="s">
        <v>19</v>
      </c>
      <c r="C27" s="21" t="s">
        <v>81</v>
      </c>
      <c r="D27" s="22" t="s">
        <v>16</v>
      </c>
      <c r="E27" s="22">
        <v>110</v>
      </c>
      <c r="F27" s="19">
        <v>5</v>
      </c>
      <c r="G27" s="60">
        <v>282.85000000000002</v>
      </c>
      <c r="H27" s="61">
        <v>296.99250000000001</v>
      </c>
      <c r="I27" s="60">
        <f t="shared" si="1"/>
        <v>31113.500000000004</v>
      </c>
      <c r="J27" s="60">
        <f t="shared" si="0"/>
        <v>32669.174999999999</v>
      </c>
      <c r="K27" s="24" t="s">
        <v>140</v>
      </c>
    </row>
    <row r="28" spans="1:11" s="25" customFormat="1" ht="39" x14ac:dyDescent="0.3">
      <c r="A28" s="19" t="s">
        <v>102</v>
      </c>
      <c r="B28" s="21" t="s">
        <v>20</v>
      </c>
      <c r="C28" s="21" t="s">
        <v>21</v>
      </c>
      <c r="D28" s="19" t="s">
        <v>10</v>
      </c>
      <c r="E28" s="19">
        <v>1200</v>
      </c>
      <c r="F28" s="19">
        <v>21</v>
      </c>
      <c r="G28" s="19">
        <v>0.59</v>
      </c>
      <c r="H28" s="61">
        <v>0.71389999999999998</v>
      </c>
      <c r="I28" s="60">
        <f t="shared" si="1"/>
        <v>708</v>
      </c>
      <c r="J28" s="19">
        <f t="shared" si="0"/>
        <v>856.68</v>
      </c>
      <c r="K28" s="24" t="s">
        <v>155</v>
      </c>
    </row>
    <row r="29" spans="1:11" s="25" customFormat="1" ht="12.75" customHeight="1" x14ac:dyDescent="0.3">
      <c r="A29" s="19"/>
      <c r="B29" s="21"/>
      <c r="C29" s="21"/>
      <c r="D29" s="74" t="s">
        <v>90</v>
      </c>
      <c r="E29" s="75"/>
      <c r="F29" s="75"/>
      <c r="G29" s="75"/>
      <c r="H29" s="76"/>
      <c r="I29" s="62">
        <f>SUM(I19:I28)</f>
        <v>336909.3</v>
      </c>
      <c r="J29" s="23"/>
      <c r="K29" s="24"/>
    </row>
    <row r="30" spans="1:11" s="25" customFormat="1" ht="12.75" customHeight="1" x14ac:dyDescent="0.3">
      <c r="A30" s="19"/>
      <c r="B30" s="21"/>
      <c r="C30" s="21"/>
      <c r="D30" s="74" t="s">
        <v>89</v>
      </c>
      <c r="E30" s="77"/>
      <c r="F30" s="77"/>
      <c r="G30" s="77"/>
      <c r="H30" s="78"/>
      <c r="I30" s="62">
        <f>(J19-I19)+(J21-I21)+(J23-I23)+(J24-I24)+(J25-I25)+(J26-I26)+(J27-I27)</f>
        <v>16791.649999999987</v>
      </c>
      <c r="J30" s="23"/>
      <c r="K30" s="24"/>
    </row>
    <row r="31" spans="1:11" s="25" customFormat="1" ht="12.75" customHeight="1" x14ac:dyDescent="0.3">
      <c r="A31" s="19"/>
      <c r="B31" s="21"/>
      <c r="C31" s="21"/>
      <c r="D31" s="74" t="s">
        <v>89</v>
      </c>
      <c r="E31" s="77"/>
      <c r="F31" s="77"/>
      <c r="G31" s="77"/>
      <c r="H31" s="78"/>
      <c r="I31" s="62">
        <f>(J20-I20)+(J22-I22)+(J28-I28)</f>
        <v>226.02299999999994</v>
      </c>
      <c r="J31" s="23"/>
      <c r="K31" s="24"/>
    </row>
    <row r="32" spans="1:11" s="25" customFormat="1" x14ac:dyDescent="0.3">
      <c r="A32" s="19"/>
      <c r="B32" s="21"/>
      <c r="C32" s="21"/>
      <c r="D32" s="79" t="s">
        <v>91</v>
      </c>
      <c r="E32" s="75"/>
      <c r="F32" s="75"/>
      <c r="G32" s="75"/>
      <c r="H32" s="76"/>
      <c r="I32" s="62">
        <f>SUM(J19:J28)</f>
        <v>353926.973</v>
      </c>
      <c r="J32" s="23"/>
      <c r="K32" s="24"/>
    </row>
    <row r="33" spans="1:15" s="6" customFormat="1" ht="78" x14ac:dyDescent="0.3">
      <c r="A33" s="27" t="s">
        <v>58</v>
      </c>
      <c r="B33" s="30" t="s">
        <v>87</v>
      </c>
      <c r="C33" s="21" t="s">
        <v>78</v>
      </c>
      <c r="D33" s="22" t="s">
        <v>22</v>
      </c>
      <c r="E33" s="22">
        <v>1</v>
      </c>
      <c r="F33" s="63">
        <v>21</v>
      </c>
      <c r="G33" s="64">
        <v>1190</v>
      </c>
      <c r="H33" s="65">
        <v>1439.9</v>
      </c>
      <c r="I33" s="64">
        <f>G33*E33</f>
        <v>1190</v>
      </c>
      <c r="J33" s="64">
        <f>H33*E33</f>
        <v>1439.9</v>
      </c>
      <c r="K33" s="38" t="s">
        <v>159</v>
      </c>
      <c r="M33" s="87">
        <f>SUM(I29,I33,I34,I35,I49,I59)</f>
        <v>347517.5</v>
      </c>
      <c r="N33" s="87">
        <f>SUM(I32,J33:J35,I52,I62)</f>
        <v>366762.89500000002</v>
      </c>
      <c r="O33" s="87">
        <f>N33-M33</f>
        <v>19245.395000000019</v>
      </c>
    </row>
    <row r="34" spans="1:15" s="6" customFormat="1" ht="52" x14ac:dyDescent="0.3">
      <c r="A34" s="12" t="s">
        <v>59</v>
      </c>
      <c r="B34" s="26" t="s">
        <v>88</v>
      </c>
      <c r="C34" s="21" t="s">
        <v>79</v>
      </c>
      <c r="D34" s="22" t="s">
        <v>10</v>
      </c>
      <c r="E34" s="22">
        <v>10</v>
      </c>
      <c r="F34" s="63">
        <v>21</v>
      </c>
      <c r="G34" s="64">
        <v>458.8</v>
      </c>
      <c r="H34" s="65">
        <v>555.14800000000002</v>
      </c>
      <c r="I34" s="64">
        <f t="shared" ref="I34:I35" si="2">G34*E34</f>
        <v>4588</v>
      </c>
      <c r="J34" s="64">
        <f t="shared" ref="J34:J35" si="3">H34*E34</f>
        <v>5551.4800000000005</v>
      </c>
      <c r="K34" s="24" t="s">
        <v>157</v>
      </c>
    </row>
    <row r="35" spans="1:15" s="6" customFormat="1" ht="26" x14ac:dyDescent="0.3">
      <c r="A35" s="31" t="s">
        <v>103</v>
      </c>
      <c r="B35" s="32" t="s">
        <v>23</v>
      </c>
      <c r="C35" s="33" t="s">
        <v>24</v>
      </c>
      <c r="D35" s="22" t="s">
        <v>22</v>
      </c>
      <c r="E35" s="22">
        <v>1500</v>
      </c>
      <c r="F35" s="19">
        <v>21</v>
      </c>
      <c r="G35" s="19">
        <v>1.81</v>
      </c>
      <c r="H35" s="66">
        <v>2.1901000000000002</v>
      </c>
      <c r="I35" s="60">
        <f t="shared" si="2"/>
        <v>2715</v>
      </c>
      <c r="J35" s="60">
        <f t="shared" si="3"/>
        <v>3285.15</v>
      </c>
      <c r="K35" s="24" t="s">
        <v>158</v>
      </c>
    </row>
    <row r="36" spans="1:15" s="14" customFormat="1" x14ac:dyDescent="0.3">
      <c r="A36" s="35" t="s">
        <v>105</v>
      </c>
      <c r="B36" s="80" t="s">
        <v>25</v>
      </c>
      <c r="C36" s="80"/>
      <c r="D36" s="34"/>
      <c r="E36" s="34"/>
      <c r="F36" s="35"/>
      <c r="G36" s="34"/>
      <c r="H36" s="34"/>
      <c r="I36" s="34"/>
      <c r="J36" s="34"/>
      <c r="K36" s="36"/>
    </row>
    <row r="37" spans="1:15" s="6" customFormat="1" ht="45" customHeight="1" x14ac:dyDescent="0.3">
      <c r="A37" s="37" t="s">
        <v>106</v>
      </c>
      <c r="B37" s="21" t="s">
        <v>128</v>
      </c>
      <c r="C37" s="21" t="s">
        <v>129</v>
      </c>
      <c r="D37" s="22" t="s">
        <v>16</v>
      </c>
      <c r="E37" s="39">
        <v>2</v>
      </c>
      <c r="F37" s="19"/>
      <c r="G37" s="23"/>
      <c r="H37" s="23"/>
      <c r="I37" s="23"/>
      <c r="J37" s="23"/>
      <c r="K37" s="24"/>
    </row>
    <row r="38" spans="1:15" s="6" customFormat="1" ht="26" x14ac:dyDescent="0.3">
      <c r="A38" s="37" t="s">
        <v>107</v>
      </c>
      <c r="B38" s="21" t="s">
        <v>70</v>
      </c>
      <c r="C38" s="21" t="s">
        <v>26</v>
      </c>
      <c r="D38" s="22" t="s">
        <v>16</v>
      </c>
      <c r="E38" s="39">
        <v>2</v>
      </c>
      <c r="F38" s="19"/>
      <c r="G38" s="23"/>
      <c r="H38" s="23"/>
      <c r="I38" s="23"/>
      <c r="J38" s="23"/>
      <c r="K38" s="24"/>
    </row>
    <row r="39" spans="1:15" s="6" customFormat="1" ht="39" x14ac:dyDescent="0.3">
      <c r="A39" s="37" t="s">
        <v>108</v>
      </c>
      <c r="B39" s="21" t="s">
        <v>27</v>
      </c>
      <c r="C39" s="50" t="s">
        <v>104</v>
      </c>
      <c r="D39" s="22" t="s">
        <v>16</v>
      </c>
      <c r="E39" s="39">
        <v>14</v>
      </c>
      <c r="F39" s="19"/>
      <c r="G39" s="23"/>
      <c r="H39" s="23"/>
      <c r="I39" s="23"/>
      <c r="J39" s="23"/>
      <c r="K39" s="24"/>
    </row>
    <row r="40" spans="1:15" s="14" customFormat="1" x14ac:dyDescent="0.3">
      <c r="A40" s="51" t="s">
        <v>109</v>
      </c>
      <c r="B40" s="81" t="s">
        <v>30</v>
      </c>
      <c r="C40" s="81"/>
      <c r="D40" s="55"/>
      <c r="E40" s="55"/>
      <c r="F40" s="52"/>
      <c r="G40" s="53"/>
      <c r="H40" s="10"/>
      <c r="I40" s="10"/>
      <c r="J40" s="10"/>
      <c r="K40" s="54"/>
    </row>
    <row r="41" spans="1:15" s="6" customFormat="1" ht="26" x14ac:dyDescent="0.3">
      <c r="A41" s="59" t="s">
        <v>110</v>
      </c>
      <c r="B41" s="41" t="s">
        <v>31</v>
      </c>
      <c r="C41" s="41" t="s">
        <v>32</v>
      </c>
      <c r="D41" s="40" t="s">
        <v>28</v>
      </c>
      <c r="E41" s="40">
        <v>20</v>
      </c>
      <c r="F41" s="19">
        <v>21</v>
      </c>
      <c r="G41" s="67">
        <f>22.95/10</f>
        <v>2.2949999999999999</v>
      </c>
      <c r="H41" s="68">
        <f t="shared" ref="H41:H46" si="4">G41*1.21</f>
        <v>2.7769499999999998</v>
      </c>
      <c r="I41" s="58">
        <f>G41*20</f>
        <v>45.9</v>
      </c>
      <c r="J41" s="58">
        <f t="shared" ref="J41:J47" si="5">H41*E41</f>
        <v>55.538999999999994</v>
      </c>
      <c r="K41" s="24" t="s">
        <v>141</v>
      </c>
    </row>
    <row r="42" spans="1:15" s="6" customFormat="1" ht="26" x14ac:dyDescent="0.3">
      <c r="A42" s="59" t="s">
        <v>111</v>
      </c>
      <c r="B42" s="41" t="s">
        <v>33</v>
      </c>
      <c r="C42" s="41" t="s">
        <v>34</v>
      </c>
      <c r="D42" s="40" t="s">
        <v>28</v>
      </c>
      <c r="E42" s="40">
        <v>2000</v>
      </c>
      <c r="F42" s="19">
        <v>21</v>
      </c>
      <c r="G42" s="67">
        <f>354.4/1000</f>
        <v>0.35439999999999999</v>
      </c>
      <c r="H42" s="68">
        <f t="shared" si="4"/>
        <v>0.42882399999999998</v>
      </c>
      <c r="I42" s="58">
        <f t="shared" ref="I42:I48" si="6">G42*E42</f>
        <v>708.8</v>
      </c>
      <c r="J42" s="58">
        <f t="shared" si="5"/>
        <v>857.64799999999991</v>
      </c>
      <c r="K42" s="24" t="s">
        <v>142</v>
      </c>
    </row>
    <row r="43" spans="1:15" s="6" customFormat="1" ht="26" x14ac:dyDescent="0.3">
      <c r="A43" s="59" t="s">
        <v>112</v>
      </c>
      <c r="B43" s="41" t="s">
        <v>35</v>
      </c>
      <c r="C43" s="41" t="s">
        <v>36</v>
      </c>
      <c r="D43" s="40" t="s">
        <v>28</v>
      </c>
      <c r="E43" s="40">
        <v>200</v>
      </c>
      <c r="F43" s="19">
        <v>21</v>
      </c>
      <c r="G43" s="67">
        <f>24.02/100</f>
        <v>0.2402</v>
      </c>
      <c r="H43" s="68">
        <f t="shared" si="4"/>
        <v>0.29064200000000001</v>
      </c>
      <c r="I43" s="58">
        <f t="shared" si="6"/>
        <v>48.04</v>
      </c>
      <c r="J43" s="58">
        <f t="shared" si="5"/>
        <v>58.128399999999999</v>
      </c>
      <c r="K43" s="24" t="s">
        <v>143</v>
      </c>
    </row>
    <row r="44" spans="1:15" s="6" customFormat="1" ht="26" x14ac:dyDescent="0.3">
      <c r="A44" s="59" t="s">
        <v>113</v>
      </c>
      <c r="B44" s="41" t="s">
        <v>37</v>
      </c>
      <c r="C44" s="20" t="s">
        <v>38</v>
      </c>
      <c r="D44" s="40" t="s">
        <v>29</v>
      </c>
      <c r="E44" s="40">
        <v>50</v>
      </c>
      <c r="F44" s="19">
        <v>21</v>
      </c>
      <c r="G44" s="67">
        <f>51/25</f>
        <v>2.04</v>
      </c>
      <c r="H44" s="68">
        <f t="shared" si="4"/>
        <v>2.4683999999999999</v>
      </c>
      <c r="I44" s="58">
        <f t="shared" si="6"/>
        <v>102</v>
      </c>
      <c r="J44" s="58">
        <f t="shared" si="5"/>
        <v>123.42</v>
      </c>
      <c r="K44" s="24" t="s">
        <v>145</v>
      </c>
    </row>
    <row r="45" spans="1:15" s="6" customFormat="1" ht="26" x14ac:dyDescent="0.3">
      <c r="A45" s="59" t="s">
        <v>114</v>
      </c>
      <c r="B45" s="41" t="s">
        <v>39</v>
      </c>
      <c r="C45" s="20" t="s">
        <v>40</v>
      </c>
      <c r="D45" s="40" t="s">
        <v>29</v>
      </c>
      <c r="E45" s="40">
        <v>100</v>
      </c>
      <c r="F45" s="19">
        <v>21</v>
      </c>
      <c r="G45" s="67">
        <f>122.4/50</f>
        <v>2.448</v>
      </c>
      <c r="H45" s="68">
        <f t="shared" si="4"/>
        <v>2.9620799999999998</v>
      </c>
      <c r="I45" s="58">
        <f t="shared" si="6"/>
        <v>244.79999999999998</v>
      </c>
      <c r="J45" s="58">
        <f t="shared" si="5"/>
        <v>296.20799999999997</v>
      </c>
      <c r="K45" s="24" t="s">
        <v>144</v>
      </c>
    </row>
    <row r="46" spans="1:15" s="6" customFormat="1" ht="26" x14ac:dyDescent="0.3">
      <c r="A46" s="59" t="s">
        <v>115</v>
      </c>
      <c r="B46" s="41" t="s">
        <v>41</v>
      </c>
      <c r="C46" s="41" t="s">
        <v>42</v>
      </c>
      <c r="D46" s="40" t="s">
        <v>28</v>
      </c>
      <c r="E46" s="40">
        <v>50</v>
      </c>
      <c r="F46" s="19">
        <v>21</v>
      </c>
      <c r="G46" s="67">
        <f>38.88/25</f>
        <v>1.5552000000000001</v>
      </c>
      <c r="H46" s="68">
        <f t="shared" si="4"/>
        <v>1.8817920000000001</v>
      </c>
      <c r="I46" s="58">
        <f t="shared" si="6"/>
        <v>77.760000000000005</v>
      </c>
      <c r="J46" s="58">
        <f t="shared" si="5"/>
        <v>94.089600000000004</v>
      </c>
      <c r="K46" s="24" t="s">
        <v>146</v>
      </c>
    </row>
    <row r="47" spans="1:15" s="6" customFormat="1" ht="26" x14ac:dyDescent="0.3">
      <c r="A47" s="59" t="s">
        <v>116</v>
      </c>
      <c r="B47" s="41" t="s">
        <v>43</v>
      </c>
      <c r="C47" s="41" t="s">
        <v>44</v>
      </c>
      <c r="D47" s="40" t="s">
        <v>28</v>
      </c>
      <c r="E47" s="40">
        <v>200</v>
      </c>
      <c r="F47" s="19">
        <v>21</v>
      </c>
      <c r="G47" s="67">
        <f>37.61/100</f>
        <v>0.37609999999999999</v>
      </c>
      <c r="H47" s="68">
        <f>G47*1.21</f>
        <v>0.45508099999999996</v>
      </c>
      <c r="I47" s="58">
        <f t="shared" si="6"/>
        <v>75.22</v>
      </c>
      <c r="J47" s="58">
        <f t="shared" si="5"/>
        <v>91.016199999999998</v>
      </c>
      <c r="K47" s="24" t="s">
        <v>153</v>
      </c>
    </row>
    <row r="48" spans="1:15" s="6" customFormat="1" ht="26" x14ac:dyDescent="0.3">
      <c r="A48" s="59" t="s">
        <v>117</v>
      </c>
      <c r="B48" s="41" t="s">
        <v>45</v>
      </c>
      <c r="C48" s="21" t="s">
        <v>46</v>
      </c>
      <c r="D48" s="40" t="s">
        <v>29</v>
      </c>
      <c r="E48" s="40">
        <v>30</v>
      </c>
      <c r="F48" s="19">
        <v>21</v>
      </c>
      <c r="G48" s="67">
        <f>11.56/10</f>
        <v>1.1560000000000001</v>
      </c>
      <c r="H48" s="68">
        <f>G48*1.21</f>
        <v>1.3987600000000002</v>
      </c>
      <c r="I48" s="58">
        <f t="shared" si="6"/>
        <v>34.680000000000007</v>
      </c>
      <c r="J48" s="58">
        <f>H48*E48</f>
        <v>41.962800000000009</v>
      </c>
      <c r="K48" s="38" t="s">
        <v>154</v>
      </c>
    </row>
    <row r="49" spans="1:11" s="6" customFormat="1" x14ac:dyDescent="0.3">
      <c r="A49" s="40"/>
      <c r="B49" s="41"/>
      <c r="C49" s="21"/>
      <c r="D49" s="74" t="s">
        <v>124</v>
      </c>
      <c r="E49" s="75"/>
      <c r="F49" s="75"/>
      <c r="G49" s="75"/>
      <c r="H49" s="76"/>
      <c r="I49" s="72">
        <f>SUM(I41:I48)</f>
        <v>1337.2</v>
      </c>
      <c r="J49" s="42"/>
      <c r="K49" s="43"/>
    </row>
    <row r="50" spans="1:11" s="6" customFormat="1" x14ac:dyDescent="0.3">
      <c r="A50" s="40"/>
      <c r="B50" s="41"/>
      <c r="C50" s="21"/>
      <c r="D50" s="74" t="s">
        <v>152</v>
      </c>
      <c r="E50" s="77"/>
      <c r="F50" s="77"/>
      <c r="G50" s="77"/>
      <c r="H50" s="78"/>
      <c r="I50" s="72">
        <f>I52-I49</f>
        <v>280.81200000000013</v>
      </c>
      <c r="J50" s="42"/>
      <c r="K50" s="43"/>
    </row>
    <row r="51" spans="1:11" s="6" customFormat="1" x14ac:dyDescent="0.3">
      <c r="A51" s="40"/>
      <c r="B51" s="41"/>
      <c r="C51" s="21"/>
      <c r="D51" s="74" t="s">
        <v>89</v>
      </c>
      <c r="E51" s="77"/>
      <c r="F51" s="77"/>
      <c r="G51" s="77"/>
      <c r="H51" s="78"/>
      <c r="I51" s="42"/>
      <c r="J51" s="42"/>
      <c r="K51" s="43"/>
    </row>
    <row r="52" spans="1:11" s="6" customFormat="1" x14ac:dyDescent="0.3">
      <c r="A52" s="40"/>
      <c r="B52" s="41"/>
      <c r="C52" s="21"/>
      <c r="D52" s="73" t="s">
        <v>125</v>
      </c>
      <c r="E52" s="73"/>
      <c r="F52" s="73"/>
      <c r="G52" s="73"/>
      <c r="H52" s="73"/>
      <c r="I52" s="72">
        <f>SUM(J41:J48)</f>
        <v>1618.0120000000002</v>
      </c>
      <c r="J52" s="42"/>
      <c r="K52" s="43"/>
    </row>
    <row r="53" spans="1:11" s="14" customFormat="1" x14ac:dyDescent="0.3">
      <c r="A53" s="51" t="s">
        <v>118</v>
      </c>
      <c r="B53" s="82" t="s">
        <v>47</v>
      </c>
      <c r="C53" s="82"/>
      <c r="D53" s="51"/>
      <c r="E53" s="51"/>
      <c r="F53" s="52"/>
      <c r="G53" s="53"/>
      <c r="H53" s="56"/>
      <c r="I53" s="56"/>
      <c r="J53" s="56"/>
      <c r="K53" s="54"/>
    </row>
    <row r="54" spans="1:11" s="6" customFormat="1" ht="26" x14ac:dyDescent="0.3">
      <c r="A54" s="40" t="s">
        <v>119</v>
      </c>
      <c r="B54" s="41" t="s">
        <v>48</v>
      </c>
      <c r="C54" s="41" t="s">
        <v>49</v>
      </c>
      <c r="D54" s="40" t="s">
        <v>28</v>
      </c>
      <c r="E54" s="40">
        <v>50</v>
      </c>
      <c r="F54" s="19">
        <v>21</v>
      </c>
      <c r="G54" s="67">
        <f>18/25</f>
        <v>0.72</v>
      </c>
      <c r="H54" s="68">
        <f>G54*1.21</f>
        <v>0.87119999999999997</v>
      </c>
      <c r="I54" s="58">
        <f>G54*E54</f>
        <v>36</v>
      </c>
      <c r="J54" s="58">
        <f>H54*E54</f>
        <v>43.56</v>
      </c>
      <c r="K54" s="24" t="s">
        <v>147</v>
      </c>
    </row>
    <row r="55" spans="1:11" s="6" customFormat="1" ht="26" x14ac:dyDescent="0.3">
      <c r="A55" s="40" t="s">
        <v>120</v>
      </c>
      <c r="B55" s="41" t="s">
        <v>50</v>
      </c>
      <c r="C55" s="44" t="s">
        <v>51</v>
      </c>
      <c r="D55" s="40" t="s">
        <v>14</v>
      </c>
      <c r="E55" s="40">
        <v>1</v>
      </c>
      <c r="F55" s="19">
        <v>21</v>
      </c>
      <c r="G55" s="67">
        <f>51.6</f>
        <v>51.6</v>
      </c>
      <c r="H55" s="69">
        <f>G55*1.21</f>
        <v>62.436</v>
      </c>
      <c r="I55" s="70">
        <f>G55*E55</f>
        <v>51.6</v>
      </c>
      <c r="J55" s="70">
        <f>H55*E55</f>
        <v>62.436</v>
      </c>
      <c r="K55" s="24" t="s">
        <v>148</v>
      </c>
    </row>
    <row r="56" spans="1:11" s="6" customFormat="1" ht="26" x14ac:dyDescent="0.3">
      <c r="A56" s="40" t="s">
        <v>121</v>
      </c>
      <c r="B56" s="41" t="s">
        <v>52</v>
      </c>
      <c r="C56" s="41" t="s">
        <v>53</v>
      </c>
      <c r="D56" s="40" t="s">
        <v>28</v>
      </c>
      <c r="E56" s="40">
        <v>200</v>
      </c>
      <c r="F56" s="19">
        <v>21</v>
      </c>
      <c r="G56" s="67">
        <f>29.6/100</f>
        <v>0.29600000000000004</v>
      </c>
      <c r="H56" s="71">
        <f>G56*1.21</f>
        <v>0.35816000000000003</v>
      </c>
      <c r="I56" s="70">
        <f>G56*E56</f>
        <v>59.20000000000001</v>
      </c>
      <c r="J56" s="70">
        <f>H56*E56</f>
        <v>71.632000000000005</v>
      </c>
      <c r="K56" s="24" t="s">
        <v>149</v>
      </c>
    </row>
    <row r="57" spans="1:11" s="25" customFormat="1" ht="104" x14ac:dyDescent="0.3">
      <c r="A57" s="40" t="s">
        <v>122</v>
      </c>
      <c r="B57" s="26" t="s">
        <v>54</v>
      </c>
      <c r="C57" s="45" t="s">
        <v>55</v>
      </c>
      <c r="D57" s="22" t="s">
        <v>10</v>
      </c>
      <c r="E57" s="22">
        <v>3</v>
      </c>
      <c r="F57" s="19">
        <v>21</v>
      </c>
      <c r="G57" s="67">
        <v>136.80000000000001</v>
      </c>
      <c r="H57" s="67">
        <f>G57*1.21</f>
        <v>165.52800000000002</v>
      </c>
      <c r="I57" s="57">
        <f>G57*E57</f>
        <v>410.40000000000003</v>
      </c>
      <c r="J57" s="57">
        <f>H57*E57</f>
        <v>496.58400000000006</v>
      </c>
      <c r="K57" s="24" t="s">
        <v>150</v>
      </c>
    </row>
    <row r="58" spans="1:11" s="25" customFormat="1" ht="65" x14ac:dyDescent="0.3">
      <c r="A58" s="40" t="s">
        <v>123</v>
      </c>
      <c r="B58" s="26" t="s">
        <v>56</v>
      </c>
      <c r="C58" s="45" t="s">
        <v>57</v>
      </c>
      <c r="D58" s="22" t="s">
        <v>22</v>
      </c>
      <c r="E58" s="19">
        <v>3</v>
      </c>
      <c r="F58" s="19">
        <v>21</v>
      </c>
      <c r="G58" s="67">
        <v>73.599999999999994</v>
      </c>
      <c r="H58" s="67">
        <f>G58*1.21</f>
        <v>89.055999999999997</v>
      </c>
      <c r="I58" s="57">
        <f>G58*E58</f>
        <v>220.79999999999998</v>
      </c>
      <c r="J58" s="57">
        <f>H58*E58</f>
        <v>267.16800000000001</v>
      </c>
      <c r="K58" s="24" t="s">
        <v>151</v>
      </c>
    </row>
    <row r="59" spans="1:11" s="6" customFormat="1" x14ac:dyDescent="0.3">
      <c r="A59" s="40"/>
      <c r="B59" s="41"/>
      <c r="C59" s="21"/>
      <c r="D59" s="74" t="s">
        <v>126</v>
      </c>
      <c r="E59" s="75"/>
      <c r="F59" s="75"/>
      <c r="G59" s="75"/>
      <c r="H59" s="76"/>
      <c r="I59" s="72">
        <f>SUM(I54:I58)</f>
        <v>778</v>
      </c>
      <c r="J59" s="42"/>
      <c r="K59" s="43"/>
    </row>
    <row r="60" spans="1:11" s="6" customFormat="1" x14ac:dyDescent="0.3">
      <c r="A60" s="40"/>
      <c r="B60" s="41"/>
      <c r="C60" s="21"/>
      <c r="D60" s="74" t="s">
        <v>152</v>
      </c>
      <c r="E60" s="77"/>
      <c r="F60" s="77"/>
      <c r="G60" s="77"/>
      <c r="H60" s="78"/>
      <c r="I60" s="72">
        <f>I62-I59</f>
        <v>163.38000000000011</v>
      </c>
      <c r="J60" s="42"/>
      <c r="K60" s="43"/>
    </row>
    <row r="61" spans="1:11" s="6" customFormat="1" x14ac:dyDescent="0.3">
      <c r="A61" s="40"/>
      <c r="B61" s="41"/>
      <c r="C61" s="21"/>
      <c r="D61" s="74" t="s">
        <v>89</v>
      </c>
      <c r="E61" s="77"/>
      <c r="F61" s="77"/>
      <c r="G61" s="77"/>
      <c r="H61" s="78"/>
      <c r="I61" s="42"/>
      <c r="J61" s="42"/>
      <c r="K61" s="43"/>
    </row>
    <row r="62" spans="1:11" s="6" customFormat="1" x14ac:dyDescent="0.3">
      <c r="A62" s="40"/>
      <c r="B62" s="41"/>
      <c r="C62" s="21"/>
      <c r="D62" s="73" t="s">
        <v>127</v>
      </c>
      <c r="E62" s="73"/>
      <c r="F62" s="73"/>
      <c r="G62" s="73"/>
      <c r="H62" s="73"/>
      <c r="I62" s="72">
        <f>SUM(J54:J58)</f>
        <v>941.38000000000011</v>
      </c>
      <c r="J62" s="42"/>
      <c r="K62" s="43"/>
    </row>
    <row r="63" spans="1:11" x14ac:dyDescent="0.3">
      <c r="A63" s="46"/>
    </row>
    <row r="64" spans="1:11" x14ac:dyDescent="0.3">
      <c r="K64" s="49"/>
    </row>
  </sheetData>
  <mergeCells count="30">
    <mergeCell ref="A3:K3"/>
    <mergeCell ref="A4:K4"/>
    <mergeCell ref="A5:K5"/>
    <mergeCell ref="B18:C18"/>
    <mergeCell ref="B36:C36"/>
    <mergeCell ref="B40:C40"/>
    <mergeCell ref="B53:C53"/>
    <mergeCell ref="B6:K6"/>
    <mergeCell ref="B8:K8"/>
    <mergeCell ref="B9:K9"/>
    <mergeCell ref="B10:K10"/>
    <mergeCell ref="B7:K7"/>
    <mergeCell ref="B16:K16"/>
    <mergeCell ref="B11:K11"/>
    <mergeCell ref="B12:K12"/>
    <mergeCell ref="B13:K13"/>
    <mergeCell ref="B14:K14"/>
    <mergeCell ref="B15:K15"/>
    <mergeCell ref="D30:H30"/>
    <mergeCell ref="D29:H29"/>
    <mergeCell ref="D49:H49"/>
    <mergeCell ref="D50:H50"/>
    <mergeCell ref="D51:H51"/>
    <mergeCell ref="D32:H32"/>
    <mergeCell ref="D31:H31"/>
    <mergeCell ref="D52:H52"/>
    <mergeCell ref="D59:H59"/>
    <mergeCell ref="D60:H60"/>
    <mergeCell ref="D61:H61"/>
    <mergeCell ref="D62:H62"/>
  </mergeCells>
  <pageMargins left="0.70866141732283472" right="0.70866141732283472" top="0.74803149606299213" bottom="0.74803149606299213" header="0.31496062992125984" footer="0.31496062992125984"/>
  <pageSetup paperSize="9" scale="56" fitToHeight="0" orientation="landscape" horizontalDpi="4294967295" verticalDpi="4294967295" r:id="rId1"/>
  <headerFooter>
    <oddFooter>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VNT ir TDM Tech.spec. 17418</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Milda Grabauskaitė</cp:lastModifiedBy>
  <cp:lastPrinted>2018-08-06T12:02:45Z</cp:lastPrinted>
  <dcterms:created xsi:type="dcterms:W3CDTF">2018-06-11T14:23:56Z</dcterms:created>
  <dcterms:modified xsi:type="dcterms:W3CDTF">2018-09-13T10:53:33Z</dcterms:modified>
</cp:coreProperties>
</file>