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2442E780-571B-48AE-A946-39934810663C}" xr6:coauthVersionLast="47" xr6:coauthVersionMax="47" xr10:uidLastSave="{00000000-0000-0000-0000-000000000000}"/>
  <bookViews>
    <workbookView xWindow="28680" yWindow="1290" windowWidth="25440" windowHeight="15270" firstSheet="1" activeTab="1" xr2:uid="{00000000-000D-0000-FFFF-FFFF00000000}"/>
  </bookViews>
  <sheets>
    <sheet name="Įkainotas veiklų sąrašas" sheetId="1" state="hidden" r:id="rId1"/>
    <sheet name="Įkainotas veiklų sąrašas 202508" sheetId="2" r:id="rId2"/>
  </sheets>
  <definedNames>
    <definedName name="_xlnm.Print_Area" localSheetId="0">'Įkainotas veiklų sąrašas'!$A$1:$W$48</definedName>
    <definedName name="_xlnm.Print_Area" localSheetId="1">'Įkainotas veiklų sąrašas 202508'!$A$1:$X$47</definedName>
    <definedName name="_xlnm.Print_Titles" localSheetId="0">'Įkainotas veiklų sąrašas'!$6:$6</definedName>
    <definedName name="_xlnm.Print_Titles" localSheetId="1">'Įkainotas veiklų sąrašas 202508'!$6:$6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2" l="1"/>
  <c r="C9" i="2"/>
  <c r="C41" i="2" s="1"/>
  <c r="V42" i="2"/>
  <c r="U42" i="2"/>
  <c r="T42" i="2"/>
  <c r="H42" i="2"/>
  <c r="H41" i="2"/>
  <c r="E42" i="2"/>
  <c r="F42" i="2"/>
  <c r="G42" i="2"/>
  <c r="I42" i="2"/>
  <c r="J42" i="2"/>
  <c r="K42" i="2"/>
  <c r="M42" i="2"/>
  <c r="L42" i="2"/>
  <c r="Q42" i="2"/>
  <c r="R42" i="2"/>
  <c r="V29" i="2"/>
  <c r="V27" i="2"/>
  <c r="U19" i="2"/>
  <c r="V13" i="2"/>
  <c r="U12" i="2"/>
  <c r="R9" i="2"/>
  <c r="V8" i="2"/>
  <c r="V7" i="2"/>
  <c r="C42" i="2" l="1"/>
  <c r="C43" i="2" s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 l="1"/>
  <c r="C7" i="2"/>
  <c r="C11" i="2"/>
  <c r="C14" i="2"/>
  <c r="C8" i="2"/>
  <c r="C19" i="2"/>
  <c r="W41" i="2" l="1"/>
  <c r="W42" i="2" s="1"/>
  <c r="W43" i="2" s="1"/>
  <c r="E41" i="2" l="1"/>
  <c r="F41" i="2"/>
  <c r="G41" i="2"/>
  <c r="I41" i="2"/>
  <c r="J41" i="2"/>
  <c r="K41" i="2"/>
  <c r="M41" i="2"/>
  <c r="Y10" i="2"/>
  <c r="Z10" i="2" s="1"/>
  <c r="Y16" i="2"/>
  <c r="Z16" i="2" s="1"/>
  <c r="Y18" i="2"/>
  <c r="Z18" i="2" s="1"/>
  <c r="Y25" i="2"/>
  <c r="Z25" i="2" s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U82" i="1"/>
  <c r="V82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D71" i="1"/>
  <c r="D72" i="1"/>
  <c r="D73" i="1"/>
  <c r="D74" i="1"/>
  <c r="D75" i="1"/>
  <c r="D76" i="1"/>
  <c r="D77" i="1"/>
  <c r="D78" i="1"/>
  <c r="D79" i="1"/>
  <c r="D80" i="1"/>
  <c r="D81" i="1"/>
  <c r="D82" i="1"/>
  <c r="D41" i="2" l="1"/>
  <c r="L41" i="2"/>
  <c r="E40" i="1"/>
  <c r="E41" i="1" s="1"/>
  <c r="E42" i="1" s="1"/>
  <c r="F40" i="1"/>
  <c r="F41" i="1" s="1"/>
  <c r="F42" i="1" s="1"/>
  <c r="G40" i="1"/>
  <c r="H40" i="1"/>
  <c r="I40" i="1"/>
  <c r="I41" i="1" s="1"/>
  <c r="I42" i="1" s="1"/>
  <c r="J40" i="1"/>
  <c r="J41" i="1" s="1"/>
  <c r="K40" i="1"/>
  <c r="K41" i="1" s="1"/>
  <c r="L40" i="1"/>
  <c r="L41" i="1" s="1"/>
  <c r="L42" i="1" s="1"/>
  <c r="M40" i="1"/>
  <c r="M41" i="1" s="1"/>
  <c r="M42" i="1" s="1"/>
  <c r="N40" i="1"/>
  <c r="N41" i="1" s="1"/>
  <c r="O40" i="1"/>
  <c r="O41" i="1" s="1"/>
  <c r="P40" i="1"/>
  <c r="P41" i="1" s="1"/>
  <c r="P42" i="1" s="1"/>
  <c r="Q40" i="1"/>
  <c r="Q41" i="1" s="1"/>
  <c r="Q42" i="1" s="1"/>
  <c r="R40" i="1"/>
  <c r="R41" i="1" s="1"/>
  <c r="R42" i="1" s="1"/>
  <c r="S40" i="1"/>
  <c r="T40" i="1"/>
  <c r="U40" i="1"/>
  <c r="U41" i="1" s="1"/>
  <c r="V40" i="1"/>
  <c r="W40" i="1"/>
  <c r="W42" i="1" s="1"/>
  <c r="W41" i="1"/>
  <c r="D40" i="1"/>
  <c r="X39" i="1"/>
  <c r="X38" i="1"/>
  <c r="X37" i="1"/>
  <c r="X36" i="1"/>
  <c r="X35" i="1"/>
  <c r="X34" i="1"/>
  <c r="X33" i="1"/>
  <c r="X32" i="1"/>
  <c r="X31" i="1"/>
  <c r="X30" i="1"/>
  <c r="X29" i="1"/>
  <c r="X28" i="1"/>
  <c r="U42" i="1" l="1"/>
  <c r="X41" i="1"/>
  <c r="K42" i="1"/>
  <c r="J42" i="1"/>
  <c r="V41" i="1"/>
  <c r="V42" i="1" s="1"/>
  <c r="O42" i="1"/>
  <c r="N42" i="1"/>
  <c r="T41" i="1"/>
  <c r="T42" i="1" s="1"/>
  <c r="H41" i="1"/>
  <c r="H42" i="1" s="1"/>
  <c r="S41" i="1"/>
  <c r="S42" i="1" s="1"/>
  <c r="G41" i="1"/>
  <c r="G42" i="1" s="1"/>
  <c r="AA27" i="1" l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50" i="1"/>
  <c r="F43" i="2" l="1"/>
  <c r="H43" i="2"/>
  <c r="I43" i="2"/>
  <c r="K43" i="2"/>
  <c r="J43" i="2"/>
  <c r="D42" i="2"/>
  <c r="D43" i="2" s="1"/>
  <c r="G43" i="2"/>
  <c r="E43" i="2"/>
  <c r="M43" i="2"/>
  <c r="D41" i="1"/>
  <c r="D42" i="1" s="1"/>
  <c r="L43" i="2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C40" i="1"/>
  <c r="C41" i="1" l="1"/>
  <c r="E47" i="1"/>
  <c r="G47" i="1"/>
  <c r="J47" i="1"/>
  <c r="F47" i="1"/>
  <c r="K47" i="1"/>
  <c r="L47" i="1"/>
  <c r="M47" i="1"/>
  <c r="I47" i="1"/>
  <c r="Q47" i="1"/>
  <c r="H47" i="1"/>
  <c r="N47" i="1"/>
  <c r="V47" i="1"/>
  <c r="S47" i="1"/>
  <c r="R47" i="1"/>
  <c r="O47" i="1"/>
  <c r="P47" i="1"/>
  <c r="T47" i="1"/>
  <c r="U47" i="1"/>
  <c r="D47" i="1"/>
  <c r="X40" i="1"/>
  <c r="C42" i="1"/>
  <c r="N41" i="2" l="1"/>
  <c r="N42" i="2" s="1"/>
  <c r="N43" i="2" l="1"/>
  <c r="P41" i="2" l="1"/>
  <c r="P42" i="2" s="1"/>
  <c r="O41" i="2"/>
  <c r="O42" i="2" s="1"/>
  <c r="P43" i="2" l="1"/>
  <c r="O43" i="2"/>
  <c r="Q41" i="2"/>
  <c r="V41" i="2"/>
  <c r="R41" i="2"/>
  <c r="R43" i="2" s="1"/>
  <c r="S41" i="2"/>
  <c r="S42" i="2" s="1"/>
  <c r="U41" i="2"/>
  <c r="T41" i="2"/>
  <c r="Y28" i="2"/>
  <c r="Z28" i="2" s="1"/>
  <c r="Y39" i="2"/>
  <c r="Z39" i="2" s="1"/>
  <c r="Y24" i="2"/>
  <c r="Z24" i="2" s="1"/>
  <c r="AH24" i="2" s="1"/>
  <c r="Y19" i="2"/>
  <c r="Z19" i="2" s="1"/>
  <c r="AE19" i="2" s="1"/>
  <c r="Y15" i="2"/>
  <c r="Z15" i="2" s="1"/>
  <c r="Y30" i="2"/>
  <c r="Z30" i="2" s="1"/>
  <c r="AE30" i="2" s="1"/>
  <c r="Y26" i="2"/>
  <c r="Z26" i="2" s="1"/>
  <c r="Y14" i="2"/>
  <c r="Z14" i="2" s="1"/>
  <c r="AF14" i="2" s="1"/>
  <c r="Y23" i="2"/>
  <c r="Z23" i="2" s="1"/>
  <c r="Y31" i="2"/>
  <c r="Z31" i="2" s="1"/>
  <c r="AF31" i="2" s="1"/>
  <c r="Y34" i="2"/>
  <c r="Z34" i="2" s="1"/>
  <c r="Y12" i="2"/>
  <c r="Z12" i="2" s="1"/>
  <c r="Y29" i="2"/>
  <c r="Z29" i="2" s="1"/>
  <c r="Y7" i="2"/>
  <c r="Z7" i="2" s="1"/>
  <c r="Y37" i="2"/>
  <c r="Z37" i="2" s="1"/>
  <c r="Y9" i="2"/>
  <c r="Z9" i="2" s="1"/>
  <c r="Y21" i="2"/>
  <c r="Z21" i="2" s="1"/>
  <c r="Y36" i="2"/>
  <c r="Z36" i="2" s="1"/>
  <c r="AF36" i="2" s="1"/>
  <c r="Y33" i="2"/>
  <c r="Z33" i="2" s="1"/>
  <c r="AH33" i="2" s="1"/>
  <c r="Y8" i="2"/>
  <c r="Z8" i="2" s="1"/>
  <c r="AC8" i="2" s="1"/>
  <c r="Y11" i="2"/>
  <c r="Z11" i="2" s="1"/>
  <c r="Y13" i="2"/>
  <c r="Z13" i="2" s="1"/>
  <c r="Y17" i="2"/>
  <c r="Z17" i="2" s="1"/>
  <c r="Y20" i="2"/>
  <c r="Z20" i="2" s="1"/>
  <c r="AE20" i="2" s="1"/>
  <c r="Y22" i="2"/>
  <c r="Z22" i="2" s="1"/>
  <c r="AH22" i="2" s="1"/>
  <c r="Y27" i="2"/>
  <c r="Z27" i="2" s="1"/>
  <c r="Y32" i="2"/>
  <c r="Z32" i="2" s="1"/>
  <c r="Y35" i="2"/>
  <c r="Z35" i="2" s="1"/>
  <c r="AF35" i="2" s="1"/>
  <c r="Y38" i="2"/>
  <c r="Z38" i="2" s="1"/>
  <c r="AG38" i="2" s="1"/>
  <c r="Y40" i="2"/>
  <c r="Z40" i="2" s="1"/>
  <c r="AE35" i="2" l="1"/>
  <c r="AG32" i="2"/>
  <c r="AH32" i="2"/>
  <c r="AH27" i="2"/>
  <c r="AG27" i="2"/>
  <c r="AF23" i="2"/>
  <c r="AC23" i="2"/>
  <c r="AE23" i="2"/>
  <c r="AE37" i="2"/>
  <c r="AF37" i="2"/>
  <c r="V43" i="2"/>
  <c r="AH35" i="2"/>
  <c r="AG35" i="2"/>
  <c r="AH20" i="2"/>
  <c r="AF20" i="2"/>
  <c r="AC20" i="2"/>
  <c r="Y41" i="2"/>
  <c r="AG20" i="2"/>
  <c r="AD20" i="2"/>
  <c r="S43" i="2"/>
  <c r="AH38" i="2"/>
  <c r="T43" i="2"/>
  <c r="AH13" i="2"/>
  <c r="AC13" i="2"/>
  <c r="AD13" i="2"/>
  <c r="AF13" i="2"/>
  <c r="AE13" i="2"/>
  <c r="AG13" i="2"/>
  <c r="AG26" i="2"/>
  <c r="AH26" i="2"/>
  <c r="AH34" i="2"/>
  <c r="AE34" i="2"/>
  <c r="AG34" i="2"/>
  <c r="AF34" i="2"/>
  <c r="AG21" i="2"/>
  <c r="AF21" i="2"/>
  <c r="AC21" i="2"/>
  <c r="AD21" i="2"/>
  <c r="AE21" i="2"/>
  <c r="AH21" i="2"/>
  <c r="AG28" i="2"/>
  <c r="AH28" i="2"/>
  <c r="AG11" i="2"/>
  <c r="AH11" i="2"/>
  <c r="AF11" i="2"/>
  <c r="AC11" i="2"/>
  <c r="AE11" i="2"/>
  <c r="AD11" i="2"/>
  <c r="AG7" i="2"/>
  <c r="AF7" i="2"/>
  <c r="AC7" i="2"/>
  <c r="AH7" i="2"/>
  <c r="Z41" i="2"/>
  <c r="Z43" i="2" s="1"/>
  <c r="AD7" i="2"/>
  <c r="AE7" i="2"/>
  <c r="AG29" i="2"/>
  <c r="AH29" i="2"/>
  <c r="AC12" i="2"/>
  <c r="AH12" i="2"/>
  <c r="AG12" i="2"/>
  <c r="AE12" i="2"/>
  <c r="AD12" i="2"/>
  <c r="AF12" i="2"/>
  <c r="AE15" i="2"/>
  <c r="AF15" i="2"/>
  <c r="AD15" i="2"/>
  <c r="AF39" i="2"/>
  <c r="AE39" i="2"/>
  <c r="AD39" i="2"/>
  <c r="AG9" i="2"/>
  <c r="AC9" i="2"/>
  <c r="AE9" i="2"/>
  <c r="AF9" i="2"/>
  <c r="AH9" i="2"/>
  <c r="AD9" i="2"/>
  <c r="AG40" i="2"/>
  <c r="AE40" i="2"/>
  <c r="AD40" i="2"/>
  <c r="AC40" i="2"/>
  <c r="AF40" i="2"/>
  <c r="AH40" i="2"/>
  <c r="AE17" i="2"/>
  <c r="AF17" i="2"/>
  <c r="AG17" i="2"/>
  <c r="AH17" i="2"/>
  <c r="U43" i="2"/>
  <c r="AF33" i="2"/>
  <c r="AG22" i="2"/>
  <c r="AE33" i="2"/>
  <c r="AG31" i="2"/>
  <c r="AD14" i="2"/>
  <c r="AD30" i="2"/>
  <c r="AG19" i="2"/>
  <c r="AG33" i="2"/>
  <c r="AH31" i="2"/>
  <c r="AD22" i="2"/>
  <c r="AG8" i="2"/>
  <c r="AE36" i="2"/>
  <c r="AC14" i="2"/>
  <c r="AF30" i="2"/>
  <c r="AF19" i="2"/>
  <c r="AG37" i="2"/>
  <c r="AH14" i="2"/>
  <c r="AG30" i="2"/>
  <c r="AD19" i="2"/>
  <c r="Q43" i="2"/>
  <c r="AH19" i="2"/>
  <c r="AF8" i="2"/>
  <c r="AF38" i="2"/>
  <c r="AF32" i="2"/>
  <c r="AC22" i="2"/>
  <c r="AE8" i="2"/>
  <c r="AH37" i="2"/>
  <c r="AG14" i="2"/>
  <c r="AC19" i="2"/>
  <c r="AF22" i="2"/>
  <c r="AE38" i="2"/>
  <c r="AE32" i="2"/>
  <c r="AE22" i="2"/>
  <c r="AH8" i="2"/>
  <c r="AG36" i="2"/>
  <c r="AH23" i="2"/>
  <c r="AE14" i="2"/>
  <c r="AD8" i="2"/>
  <c r="AH36" i="2"/>
  <c r="AD23" i="2"/>
  <c r="AG23" i="2"/>
</calcChain>
</file>

<file path=xl/sharedStrings.xml><?xml version="1.0" encoding="utf-8"?>
<sst xmlns="http://schemas.openxmlformats.org/spreadsheetml/2006/main" count="207" uniqueCount="90">
  <si>
    <t>Gydymo paskirties pastato (7.12) Santariškių g. 2, Vilniuje, rekonstravimo statybos darbai</t>
  </si>
  <si>
    <t>EIL. Nr.</t>
  </si>
  <si>
    <t xml:space="preserve">PAVADINIMAS </t>
  </si>
  <si>
    <t>BENDRA DARBO VIENETO KAINA, EUR    (be PVM)</t>
  </si>
  <si>
    <t>PASTABOS</t>
  </si>
  <si>
    <t>1.</t>
  </si>
  <si>
    <t>Sklypo sutvarkymas</t>
  </si>
  <si>
    <t>2.</t>
  </si>
  <si>
    <t>Statinio architektūra</t>
  </si>
  <si>
    <t>3.</t>
  </si>
  <si>
    <t>Statinio konstrukcijos</t>
  </si>
  <si>
    <t>4.</t>
  </si>
  <si>
    <t>Technologija</t>
  </si>
  <si>
    <t>5.</t>
  </si>
  <si>
    <t>Vakuuminis paštas</t>
  </si>
  <si>
    <t>6.</t>
  </si>
  <si>
    <t>Vidaus vandentiekis ir nuotekų šalinimas</t>
  </si>
  <si>
    <t>7.</t>
  </si>
  <si>
    <t>Lauko vandentiekis ir nuotekų šalinimas</t>
  </si>
  <si>
    <t>8.</t>
  </si>
  <si>
    <t>Šildymas, vėdinimas ir oro kondicionavimas</t>
  </si>
  <si>
    <t>9.</t>
  </si>
  <si>
    <t>Šilumos gamyba</t>
  </si>
  <si>
    <t>10.</t>
  </si>
  <si>
    <t>Šilumos tiekimas</t>
  </si>
  <si>
    <t>11.</t>
  </si>
  <si>
    <t>Medicininės dujos</t>
  </si>
  <si>
    <t>12.</t>
  </si>
  <si>
    <t>Radiacinė sauga</t>
  </si>
  <si>
    <t>13.</t>
  </si>
  <si>
    <t>Elektrotechnika</t>
  </si>
  <si>
    <t>14.</t>
  </si>
  <si>
    <t>Elektroninių ryšiai</t>
  </si>
  <si>
    <t>15.</t>
  </si>
  <si>
    <t>Apsauginė signalizacija</t>
  </si>
  <si>
    <t>16.</t>
  </si>
  <si>
    <t>Gaisro aptikimas ir signalizavimas</t>
  </si>
  <si>
    <t>17.</t>
  </si>
  <si>
    <t>Procesų valdymas ir automatizacija</t>
  </si>
  <si>
    <t>18.</t>
  </si>
  <si>
    <t>Gaisrinė sauga</t>
  </si>
  <si>
    <t>19.</t>
  </si>
  <si>
    <t>Pasirengimas statybai ir darbų organizavimas</t>
  </si>
  <si>
    <t>20.</t>
  </si>
  <si>
    <t>Sklypo apželdinimas</t>
  </si>
  <si>
    <t>21.</t>
  </si>
  <si>
    <t>Darbo projektas</t>
  </si>
  <si>
    <t>22.</t>
  </si>
  <si>
    <t xml:space="preserve">Statybos užbaigimo išlaidos </t>
  </si>
  <si>
    <t>Suma EUR be PVM:</t>
  </si>
  <si>
    <t>Bendra suma su PVM EUR:</t>
  </si>
  <si>
    <r>
      <t xml:space="preserve">PVM </t>
    </r>
    <r>
      <rPr>
        <b/>
        <i/>
        <sz val="12"/>
        <rFont val="Times New Roman"/>
        <family val="1"/>
        <charset val="186"/>
      </rPr>
      <t>[21]</t>
    </r>
    <r>
      <rPr>
        <b/>
        <sz val="12"/>
        <rFont val="Times New Roman"/>
        <family val="1"/>
        <charset val="186"/>
      </rPr>
      <t xml:space="preserve"> </t>
    </r>
    <r>
      <rPr>
        <b/>
        <sz val="12"/>
        <rFont val="Calibri"/>
        <family val="2"/>
        <charset val="186"/>
      </rPr>
      <t xml:space="preserve">% </t>
    </r>
    <r>
      <rPr>
        <b/>
        <sz val="12"/>
        <rFont val="Times New Roman"/>
        <family val="1"/>
        <charset val="186"/>
      </rPr>
      <t>suma EUR:</t>
    </r>
  </si>
  <si>
    <t>UAB "KRS"</t>
  </si>
  <si>
    <t>Darbų vykdymo grafikas</t>
  </si>
  <si>
    <t>2024 m. 11 mėn.</t>
  </si>
  <si>
    <t>2024 m. 10 mėn.</t>
  </si>
  <si>
    <t>2024 m. 12 mėn.</t>
  </si>
  <si>
    <t>2025 m. 01 mėn.</t>
  </si>
  <si>
    <t>2025 m. 02 mėn.</t>
  </si>
  <si>
    <t>2025 m. 03 mėn.</t>
  </si>
  <si>
    <t>2025 m. 04 mėn.</t>
  </si>
  <si>
    <t>2025 m. 05 mėn.</t>
  </si>
  <si>
    <t>2025 m. 06 mėn.</t>
  </si>
  <si>
    <t>2025 m. 07 mėn.</t>
  </si>
  <si>
    <t>2025 m. 08 mėn.</t>
  </si>
  <si>
    <t>2025 m. 09 mėn.</t>
  </si>
  <si>
    <t>2025 m. 10 mėn.</t>
  </si>
  <si>
    <t>2025 m. 11 mėn.</t>
  </si>
  <si>
    <t>2025 m. 12 mėn.</t>
  </si>
  <si>
    <t>2026 m. 01 mėn.</t>
  </si>
  <si>
    <t>2026 m. 02 mėn.</t>
  </si>
  <si>
    <t>2026 m. 03 mėn.</t>
  </si>
  <si>
    <t>2026 m. 04 mėn.</t>
  </si>
  <si>
    <t>Kontrolė</t>
  </si>
  <si>
    <t>Sutarties NR. 	24-C-2904</t>
  </si>
  <si>
    <t>Statinio architektūra (II etapas)</t>
  </si>
  <si>
    <t>Darbo projektas (II etapas)</t>
  </si>
  <si>
    <t>Procesų valdymas ir automatizacija (II etapas)</t>
  </si>
  <si>
    <t>Gaisro aptikimas ir signalizavimas (II etapas)</t>
  </si>
  <si>
    <t>Apsauginė signalizacija (II etapas)</t>
  </si>
  <si>
    <t>Elektroninių ryšiai (II etapas)</t>
  </si>
  <si>
    <t>Elektrotechnika (II etapas)</t>
  </si>
  <si>
    <t>Medicininės dujos (II etapas)</t>
  </si>
  <si>
    <t>Šilumos gamyba (II etapas)</t>
  </si>
  <si>
    <t>Vėdinimas ir oro kondicionavimas (II etapas)</t>
  </si>
  <si>
    <t>ESO tinklų iškėlimas (Papildomas susitarinas Nr. 1)</t>
  </si>
  <si>
    <t>Likutis</t>
  </si>
  <si>
    <t>2026 m. 05 mėn.</t>
  </si>
  <si>
    <t>2025 11 10</t>
  </si>
  <si>
    <t>Sutarties NR. 	24-C-2904 su papildomu susitarimu Nr.1, Nr.2, Nr.3 ir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</si>
</sst>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0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0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5" fillId="0" borderId="0" xfId="0" applyFont="1"/>
    <xf numFmtId="49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/>
    </xf>
    <xf numFmtId="4" fontId="7" fillId="0" borderId="0" xfId="0" applyNumberFormat="1" applyFont="1" applyAlignment="1">
      <alignment horizontal="right" vertical="top"/>
    </xf>
    <xf numFmtId="0" fontId="5" fillId="0" borderId="0" xfId="0" applyFont="1" applyAlignment="1">
      <alignment wrapText="1"/>
    </xf>
    <xf numFmtId="0" fontId="6" fillId="0" borderId="0" xfId="1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0" fontId="6" fillId="0" borderId="1" xfId="3" applyNumberFormat="1" applyFont="1" applyBorder="1" applyAlignment="1">
      <alignment horizontal="right" vertical="center"/>
    </xf>
    <xf numFmtId="10" fontId="5" fillId="0" borderId="0" xfId="3" applyNumberFormat="1" applyFont="1"/>
    <xf numFmtId="49" fontId="10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 vertical="center"/>
    </xf>
    <xf numFmtId="10" fontId="5" fillId="0" borderId="0" xfId="3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10" fontId="6" fillId="0" borderId="6" xfId="3" applyNumberFormat="1" applyFont="1" applyBorder="1" applyAlignment="1">
      <alignment horizontal="right" vertical="center"/>
    </xf>
    <xf numFmtId="10" fontId="6" fillId="0" borderId="3" xfId="3" applyNumberFormat="1" applyFont="1" applyBorder="1" applyAlignment="1">
      <alignment horizontal="right" vertical="center"/>
    </xf>
    <xf numFmtId="10" fontId="6" fillId="0" borderId="23" xfId="3" applyNumberFormat="1" applyFont="1" applyBorder="1" applyAlignment="1">
      <alignment horizontal="right" vertical="center"/>
    </xf>
    <xf numFmtId="10" fontId="6" fillId="0" borderId="24" xfId="3" applyNumberFormat="1" applyFont="1" applyBorder="1" applyAlignment="1">
      <alignment horizontal="right" vertical="center"/>
    </xf>
    <xf numFmtId="10" fontId="6" fillId="0" borderId="25" xfId="3" applyNumberFormat="1" applyFont="1" applyBorder="1" applyAlignment="1">
      <alignment horizontal="right" vertical="center"/>
    </xf>
    <xf numFmtId="49" fontId="8" fillId="3" borderId="26" xfId="0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right" vertical="center"/>
    </xf>
    <xf numFmtId="4" fontId="9" fillId="4" borderId="15" xfId="0" applyNumberFormat="1" applyFont="1" applyFill="1" applyBorder="1" applyAlignment="1">
      <alignment horizontal="right" vertical="center"/>
    </xf>
    <xf numFmtId="4" fontId="9" fillId="4" borderId="16" xfId="0" applyNumberFormat="1" applyFont="1" applyFill="1" applyBorder="1" applyAlignment="1">
      <alignment horizontal="right" vertical="center"/>
    </xf>
    <xf numFmtId="0" fontId="19" fillId="0" borderId="20" xfId="1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/>
    </xf>
    <xf numFmtId="0" fontId="19" fillId="0" borderId="5" xfId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" fontId="7" fillId="0" borderId="15" xfId="0" applyNumberFormat="1" applyFont="1" applyBorder="1" applyAlignment="1">
      <alignment horizontal="right" vertical="center"/>
    </xf>
    <xf numFmtId="0" fontId="19" fillId="0" borderId="17" xfId="1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4" fontId="7" fillId="0" borderId="19" xfId="0" applyNumberFormat="1" applyFont="1" applyBorder="1" applyAlignment="1">
      <alignment horizontal="right" vertical="center"/>
    </xf>
    <xf numFmtId="0" fontId="18" fillId="0" borderId="0" xfId="0" applyFont="1"/>
    <xf numFmtId="14" fontId="6" fillId="0" borderId="0" xfId="0" applyNumberFormat="1" applyFont="1" applyAlignment="1">
      <alignment horizontal="left" vertical="top"/>
    </xf>
    <xf numFmtId="2" fontId="21" fillId="4" borderId="12" xfId="2" applyNumberFormat="1" applyFont="1" applyFill="1" applyBorder="1" applyAlignment="1">
      <alignment horizontal="right" vertical="center"/>
    </xf>
    <xf numFmtId="2" fontId="21" fillId="4" borderId="3" xfId="0" applyNumberFormat="1" applyFont="1" applyFill="1" applyBorder="1" applyAlignment="1">
      <alignment horizontal="right" vertical="center"/>
    </xf>
    <xf numFmtId="2" fontId="21" fillId="4" borderId="13" xfId="0" applyNumberFormat="1" applyFont="1" applyFill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43" fontId="6" fillId="0" borderId="23" xfId="2" applyFont="1" applyBorder="1" applyAlignment="1">
      <alignment horizontal="right" vertical="center"/>
    </xf>
    <xf numFmtId="43" fontId="21" fillId="4" borderId="12" xfId="2" applyFont="1" applyFill="1" applyBorder="1" applyAlignment="1">
      <alignment horizontal="right" vertical="center"/>
    </xf>
    <xf numFmtId="43" fontId="21" fillId="4" borderId="1" xfId="2" applyFont="1" applyFill="1" applyBorder="1" applyAlignment="1">
      <alignment horizontal="right" vertical="center"/>
    </xf>
    <xf numFmtId="43" fontId="21" fillId="4" borderId="8" xfId="2" applyFont="1" applyFill="1" applyBorder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43" fontId="5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3" borderId="26" xfId="0" applyFont="1" applyFill="1" applyBorder="1" applyAlignment="1">
      <alignment horizontal="center" vertical="center" wrapText="1"/>
    </xf>
    <xf numFmtId="43" fontId="6" fillId="0" borderId="20" xfId="2" applyFont="1" applyBorder="1" applyAlignment="1">
      <alignment horizontal="right" vertical="center"/>
    </xf>
    <xf numFmtId="43" fontId="21" fillId="4" borderId="4" xfId="2" applyFont="1" applyFill="1" applyBorder="1" applyAlignment="1">
      <alignment horizontal="right" vertical="center"/>
    </xf>
    <xf numFmtId="43" fontId="21" fillId="4" borderId="5" xfId="2" applyFont="1" applyFill="1" applyBorder="1" applyAlignment="1">
      <alignment horizontal="right" vertical="center"/>
    </xf>
    <xf numFmtId="43" fontId="21" fillId="4" borderId="7" xfId="2" applyFont="1" applyFill="1" applyBorder="1" applyAlignment="1">
      <alignment horizontal="right" vertical="center"/>
    </xf>
    <xf numFmtId="10" fontId="5" fillId="0" borderId="0" xfId="0" applyNumberFormat="1" applyFont="1" applyAlignment="1">
      <alignment vertical="center"/>
    </xf>
    <xf numFmtId="43" fontId="6" fillId="0" borderId="31" xfId="2" applyFont="1" applyBorder="1" applyAlignment="1">
      <alignment horizontal="right" vertical="center"/>
    </xf>
    <xf numFmtId="43" fontId="21" fillId="4" borderId="32" xfId="2" applyFont="1" applyFill="1" applyBorder="1" applyAlignment="1">
      <alignment horizontal="right" vertical="center"/>
    </xf>
    <xf numFmtId="43" fontId="21" fillId="4" borderId="6" xfId="2" applyFont="1" applyFill="1" applyBorder="1" applyAlignment="1">
      <alignment horizontal="right" vertical="center"/>
    </xf>
    <xf numFmtId="43" fontId="21" fillId="4" borderId="33" xfId="2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right" vertical="center"/>
    </xf>
    <xf numFmtId="49" fontId="10" fillId="4" borderId="9" xfId="0" applyNumberFormat="1" applyFont="1" applyFill="1" applyBorder="1" applyAlignment="1">
      <alignment horizontal="right" vertical="center"/>
    </xf>
    <xf numFmtId="49" fontId="13" fillId="4" borderId="5" xfId="0" applyNumberFormat="1" applyFont="1" applyFill="1" applyBorder="1" applyAlignment="1">
      <alignment horizontal="right" vertical="center"/>
    </xf>
    <xf numFmtId="49" fontId="13" fillId="4" borderId="10" xfId="0" applyNumberFormat="1" applyFont="1" applyFill="1" applyBorder="1" applyAlignment="1">
      <alignment horizontal="right" vertical="center"/>
    </xf>
    <xf numFmtId="49" fontId="10" fillId="4" borderId="7" xfId="0" applyNumberFormat="1" applyFont="1" applyFill="1" applyBorder="1" applyAlignment="1">
      <alignment horizontal="right" vertical="center"/>
    </xf>
    <xf numFmtId="49" fontId="10" fillId="4" borderId="11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</cellXfs>
  <cellStyles count="5">
    <cellStyle name="Comma" xfId="2" builtinId="3"/>
    <cellStyle name="Normal" xfId="0" builtinId="0"/>
    <cellStyle name="Normal 10" xfId="1" xr:uid="{00000000-0005-0000-0000-000001000000}"/>
    <cellStyle name="Normal 2" xfId="4" xr:uid="{887D1045-A2F5-4EB3-849B-156A86D3DB26}"/>
    <cellStyle name="Percent" xfId="3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922"/>
  <sheetViews>
    <sheetView topLeftCell="A5" zoomScale="85" zoomScaleNormal="85" workbookViewId="0">
      <pane xSplit="3" ySplit="2" topLeftCell="D26" activePane="bottomRight" state="frozen"/>
      <selection activeCell="A5" sqref="A5"/>
      <selection pane="topRight" activeCell="D5" sqref="D5"/>
      <selection pane="bottomLeft" activeCell="A7" sqref="A7"/>
      <selection pane="bottomRight" activeCell="D42" sqref="D42:U42"/>
    </sheetView>
  </sheetViews>
  <sheetFormatPr defaultColWidth="15" defaultRowHeight="15" outlineLevelRow="1" outlineLevelCol="1" x14ac:dyDescent="0.25"/>
  <cols>
    <col min="1" max="1" width="8.7109375" style="8" customWidth="1"/>
    <col min="2" max="2" width="37.42578125" customWidth="1"/>
    <col min="3" max="3" width="18.5703125" customWidth="1"/>
    <col min="4" max="22" width="10.7109375" customWidth="1"/>
    <col min="23" max="23" width="29.140625" hidden="1" customWidth="1"/>
    <col min="24" max="24" width="29.140625" customWidth="1" outlineLevel="1"/>
    <col min="25" max="25" width="10.5703125" bestFit="1" customWidth="1"/>
    <col min="26" max="26" width="9.85546875" customWidth="1"/>
    <col min="27" max="27" width="10.5703125" bestFit="1" customWidth="1"/>
    <col min="28" max="39" width="9.85546875" customWidth="1"/>
  </cols>
  <sheetData>
    <row r="1" spans="1:73" ht="15.75" x14ac:dyDescent="0.25">
      <c r="B1" s="50" t="s">
        <v>52</v>
      </c>
      <c r="W1" s="11"/>
      <c r="X1" s="11"/>
    </row>
    <row r="2" spans="1:73" ht="37.5" customHeigh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12" t="s">
        <v>73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73" ht="15.75" customHeight="1" x14ac:dyDescent="0.25">
      <c r="A3" s="9"/>
      <c r="B3" s="50" t="s">
        <v>74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73" ht="20.25" x14ac:dyDescent="0.25">
      <c r="A4" s="82" t="s">
        <v>53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3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73" ht="15.75" customHeight="1" thickBot="1" x14ac:dyDescent="0.3">
      <c r="B5" s="51"/>
      <c r="C5" s="4"/>
      <c r="D5" s="4"/>
      <c r="E5" s="4"/>
      <c r="F5" s="4"/>
      <c r="G5" s="4"/>
      <c r="H5" s="4"/>
      <c r="I5" s="4"/>
      <c r="J5" s="51">
        <v>45574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3"/>
      <c r="X5" s="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73" ht="57.75" customHeight="1" thickBot="1" x14ac:dyDescent="0.3">
      <c r="A6" s="32" t="s">
        <v>1</v>
      </c>
      <c r="B6" s="33" t="s">
        <v>2</v>
      </c>
      <c r="C6" s="34" t="s">
        <v>3</v>
      </c>
      <c r="D6" s="35" t="s">
        <v>55</v>
      </c>
      <c r="E6" s="36" t="s">
        <v>54</v>
      </c>
      <c r="F6" s="36" t="s">
        <v>56</v>
      </c>
      <c r="G6" s="36" t="s">
        <v>57</v>
      </c>
      <c r="H6" s="36" t="s">
        <v>58</v>
      </c>
      <c r="I6" s="36" t="s">
        <v>59</v>
      </c>
      <c r="J6" s="36" t="s">
        <v>60</v>
      </c>
      <c r="K6" s="36" t="s">
        <v>61</v>
      </c>
      <c r="L6" s="36" t="s">
        <v>62</v>
      </c>
      <c r="M6" s="36" t="s">
        <v>63</v>
      </c>
      <c r="N6" s="36" t="s">
        <v>64</v>
      </c>
      <c r="O6" s="36" t="s">
        <v>65</v>
      </c>
      <c r="P6" s="36" t="s">
        <v>66</v>
      </c>
      <c r="Q6" s="36" t="s">
        <v>67</v>
      </c>
      <c r="R6" s="36" t="s">
        <v>68</v>
      </c>
      <c r="S6" s="36" t="s">
        <v>69</v>
      </c>
      <c r="T6" s="36" t="s">
        <v>70</v>
      </c>
      <c r="U6" s="36" t="s">
        <v>71</v>
      </c>
      <c r="V6" s="37" t="s">
        <v>72</v>
      </c>
      <c r="W6" s="23" t="s">
        <v>4</v>
      </c>
      <c r="X6" s="14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s="21" customFormat="1" ht="24.95" customHeight="1" x14ac:dyDescent="0.25">
      <c r="A7" s="41" t="s">
        <v>5</v>
      </c>
      <c r="B7" s="42" t="s">
        <v>6</v>
      </c>
      <c r="C7" s="43">
        <v>353470</v>
      </c>
      <c r="D7" s="29"/>
      <c r="E7" s="30">
        <v>6.0000000000000001E-3</v>
      </c>
      <c r="F7" s="30">
        <v>4.3999999999999997E-2</v>
      </c>
      <c r="G7" s="30">
        <v>6.0000000000000001E-3</v>
      </c>
      <c r="H7" s="30">
        <v>1E-3</v>
      </c>
      <c r="I7" s="30">
        <v>8.0000000000000002E-3</v>
      </c>
      <c r="J7" s="30"/>
      <c r="K7" s="30"/>
      <c r="L7" s="30">
        <v>0.05</v>
      </c>
      <c r="M7" s="30">
        <v>0.1</v>
      </c>
      <c r="N7" s="30">
        <v>0.18</v>
      </c>
      <c r="O7" s="30">
        <v>0.2</v>
      </c>
      <c r="P7" s="30">
        <v>0.2</v>
      </c>
      <c r="Q7" s="30">
        <v>0.155</v>
      </c>
      <c r="R7" s="30"/>
      <c r="S7" s="30"/>
      <c r="T7" s="30"/>
      <c r="U7" s="30">
        <v>0.05</v>
      </c>
      <c r="V7" s="31"/>
      <c r="W7" s="24"/>
      <c r="X7" s="19">
        <f t="shared" ref="X7:X27" si="0">SUM(D7:V7)</f>
        <v>1</v>
      </c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</row>
    <row r="8" spans="1:73" s="21" customFormat="1" ht="24.95" customHeight="1" x14ac:dyDescent="0.25">
      <c r="A8" s="44" t="s">
        <v>7</v>
      </c>
      <c r="B8" s="45" t="s">
        <v>8</v>
      </c>
      <c r="C8" s="46">
        <v>2363904</v>
      </c>
      <c r="D8" s="28"/>
      <c r="E8" s="15">
        <v>1E-3</v>
      </c>
      <c r="F8" s="15"/>
      <c r="G8" s="15"/>
      <c r="H8" s="15"/>
      <c r="I8" s="15">
        <v>1E-3</v>
      </c>
      <c r="J8" s="15">
        <v>0.01</v>
      </c>
      <c r="K8" s="15">
        <v>1E-3</v>
      </c>
      <c r="L8" s="15">
        <v>0.06</v>
      </c>
      <c r="M8" s="15">
        <v>0.08</v>
      </c>
      <c r="N8" s="15">
        <v>0.08</v>
      </c>
      <c r="O8" s="15">
        <v>0.08</v>
      </c>
      <c r="P8" s="15">
        <v>0.1</v>
      </c>
      <c r="Q8" s="15">
        <v>0.12</v>
      </c>
      <c r="R8" s="15">
        <v>0.12</v>
      </c>
      <c r="S8" s="15">
        <v>0.16</v>
      </c>
      <c r="T8" s="15">
        <v>0.09</v>
      </c>
      <c r="U8" s="15">
        <v>9.7000000000000003E-2</v>
      </c>
      <c r="V8" s="27"/>
      <c r="W8" s="24"/>
      <c r="X8" s="19">
        <f t="shared" si="0"/>
        <v>1</v>
      </c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</row>
    <row r="9" spans="1:73" s="21" customFormat="1" ht="24.95" customHeight="1" x14ac:dyDescent="0.25">
      <c r="A9" s="44" t="s">
        <v>9</v>
      </c>
      <c r="B9" s="45" t="s">
        <v>10</v>
      </c>
      <c r="C9" s="46">
        <v>3330960</v>
      </c>
      <c r="D9" s="28"/>
      <c r="E9" s="15">
        <v>1.4999999999999999E-2</v>
      </c>
      <c r="F9" s="15">
        <v>1E-3</v>
      </c>
      <c r="G9" s="15">
        <v>8.0000000000000002E-3</v>
      </c>
      <c r="H9" s="15">
        <v>3.5000000000000003E-2</v>
      </c>
      <c r="I9" s="15">
        <v>7.5999999999999998E-2</v>
      </c>
      <c r="J9" s="15">
        <v>3.9E-2</v>
      </c>
      <c r="K9" s="15">
        <v>0.08</v>
      </c>
      <c r="L9" s="15">
        <v>0.08</v>
      </c>
      <c r="M9" s="15">
        <v>9.5000000000000001E-2</v>
      </c>
      <c r="N9" s="15">
        <v>0.1</v>
      </c>
      <c r="O9" s="15">
        <v>0.1</v>
      </c>
      <c r="P9" s="15">
        <v>0.15</v>
      </c>
      <c r="Q9" s="15">
        <v>0.121</v>
      </c>
      <c r="R9" s="15">
        <v>0.1</v>
      </c>
      <c r="S9" s="15"/>
      <c r="T9" s="15"/>
      <c r="U9" s="15"/>
      <c r="V9" s="27"/>
      <c r="W9" s="25"/>
      <c r="X9" s="19">
        <f t="shared" si="0"/>
        <v>1</v>
      </c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</row>
    <row r="10" spans="1:73" s="21" customFormat="1" ht="24.95" customHeight="1" x14ac:dyDescent="0.25">
      <c r="A10" s="44" t="s">
        <v>11</v>
      </c>
      <c r="B10" s="45" t="s">
        <v>12</v>
      </c>
      <c r="C10" s="46">
        <v>0</v>
      </c>
      <c r="D10" s="28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27"/>
      <c r="W10" s="25"/>
      <c r="X10" s="19">
        <f t="shared" si="0"/>
        <v>0</v>
      </c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</row>
    <row r="11" spans="1:73" s="21" customFormat="1" ht="24.95" customHeight="1" x14ac:dyDescent="0.25">
      <c r="A11" s="44" t="s">
        <v>13</v>
      </c>
      <c r="B11" s="45" t="s">
        <v>14</v>
      </c>
      <c r="C11" s="46">
        <v>73728</v>
      </c>
      <c r="D11" s="28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>
        <v>0.3</v>
      </c>
      <c r="P11" s="15">
        <v>0.3</v>
      </c>
      <c r="Q11" s="15">
        <v>0.3</v>
      </c>
      <c r="R11" s="15">
        <v>0.1</v>
      </c>
      <c r="S11" s="15"/>
      <c r="T11" s="15"/>
      <c r="U11" s="15"/>
      <c r="V11" s="27"/>
      <c r="W11" s="25"/>
      <c r="X11" s="19">
        <f t="shared" si="0"/>
        <v>0.99999999999999989</v>
      </c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</row>
    <row r="12" spans="1:73" s="21" customFormat="1" ht="28.5" x14ac:dyDescent="0.25">
      <c r="A12" s="44" t="s">
        <v>15</v>
      </c>
      <c r="B12" s="45" t="s">
        <v>16</v>
      </c>
      <c r="C12" s="46">
        <v>353383</v>
      </c>
      <c r="D12" s="28"/>
      <c r="E12" s="15"/>
      <c r="F12" s="15"/>
      <c r="G12" s="15"/>
      <c r="H12" s="15"/>
      <c r="I12" s="15"/>
      <c r="J12" s="15"/>
      <c r="K12" s="15">
        <v>0.05</v>
      </c>
      <c r="L12" s="15">
        <v>0.1</v>
      </c>
      <c r="M12" s="15">
        <v>0.1</v>
      </c>
      <c r="N12" s="15">
        <v>0.2</v>
      </c>
      <c r="O12" s="15">
        <v>0.15</v>
      </c>
      <c r="P12" s="15">
        <v>0.15</v>
      </c>
      <c r="Q12" s="15">
        <v>0.05</v>
      </c>
      <c r="R12" s="15">
        <v>0.1</v>
      </c>
      <c r="S12" s="15">
        <v>0.1</v>
      </c>
      <c r="T12" s="15"/>
      <c r="U12" s="15"/>
      <c r="V12" s="27"/>
      <c r="W12" s="25"/>
      <c r="X12" s="19">
        <f t="shared" si="0"/>
        <v>1</v>
      </c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</row>
    <row r="13" spans="1:73" s="21" customFormat="1" ht="24.95" customHeight="1" x14ac:dyDescent="0.25">
      <c r="A13" s="44" t="s">
        <v>17</v>
      </c>
      <c r="B13" s="45" t="s">
        <v>18</v>
      </c>
      <c r="C13" s="46">
        <v>213100</v>
      </c>
      <c r="D13" s="28"/>
      <c r="E13" s="15">
        <v>0</v>
      </c>
      <c r="F13" s="15">
        <v>0.13</v>
      </c>
      <c r="G13" s="15">
        <v>0.128</v>
      </c>
      <c r="H13" s="15"/>
      <c r="I13" s="15"/>
      <c r="J13" s="15"/>
      <c r="K13" s="15"/>
      <c r="L13" s="15">
        <v>0.1</v>
      </c>
      <c r="M13" s="15">
        <v>0.15</v>
      </c>
      <c r="N13" s="15">
        <v>0.15</v>
      </c>
      <c r="O13" s="15">
        <v>0.25</v>
      </c>
      <c r="P13" s="15">
        <v>9.1999999999999998E-2</v>
      </c>
      <c r="Q13" s="15"/>
      <c r="R13" s="15"/>
      <c r="S13" s="15"/>
      <c r="T13" s="15"/>
      <c r="U13" s="15"/>
      <c r="V13" s="27"/>
      <c r="W13" s="25"/>
      <c r="X13" s="19">
        <f t="shared" si="0"/>
        <v>1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</row>
    <row r="14" spans="1:73" s="21" customFormat="1" ht="28.5" x14ac:dyDescent="0.25">
      <c r="A14" s="44" t="s">
        <v>19</v>
      </c>
      <c r="B14" s="45" t="s">
        <v>20</v>
      </c>
      <c r="C14" s="46">
        <v>1355827</v>
      </c>
      <c r="D14" s="28"/>
      <c r="E14" s="15"/>
      <c r="F14" s="15"/>
      <c r="G14" s="15"/>
      <c r="H14" s="15"/>
      <c r="I14" s="15"/>
      <c r="J14" s="15"/>
      <c r="K14" s="15"/>
      <c r="L14" s="15">
        <v>0.05</v>
      </c>
      <c r="M14" s="15">
        <v>0.1</v>
      </c>
      <c r="N14" s="15">
        <v>0.2</v>
      </c>
      <c r="O14" s="15">
        <v>0.15</v>
      </c>
      <c r="P14" s="15">
        <v>0.1</v>
      </c>
      <c r="Q14" s="15">
        <v>0.1</v>
      </c>
      <c r="R14" s="15">
        <v>0.05</v>
      </c>
      <c r="S14" s="15">
        <v>0.1</v>
      </c>
      <c r="T14" s="15">
        <v>0.1</v>
      </c>
      <c r="U14" s="15">
        <v>0.05</v>
      </c>
      <c r="V14" s="27"/>
      <c r="W14" s="24"/>
      <c r="X14" s="19">
        <f t="shared" si="0"/>
        <v>1</v>
      </c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</row>
    <row r="15" spans="1:73" s="21" customFormat="1" ht="24.95" customHeight="1" x14ac:dyDescent="0.25">
      <c r="A15" s="44" t="s">
        <v>21</v>
      </c>
      <c r="B15" s="45" t="s">
        <v>22</v>
      </c>
      <c r="C15" s="46">
        <v>55199.999999999993</v>
      </c>
      <c r="D15" s="28"/>
      <c r="E15" s="15"/>
      <c r="F15" s="15"/>
      <c r="G15" s="15"/>
      <c r="H15" s="15"/>
      <c r="I15" s="15"/>
      <c r="J15" s="15"/>
      <c r="K15" s="15"/>
      <c r="L15" s="15"/>
      <c r="M15" s="15"/>
      <c r="N15" s="15">
        <v>0.4</v>
      </c>
      <c r="O15" s="15">
        <v>0.5</v>
      </c>
      <c r="P15" s="15">
        <v>0.1</v>
      </c>
      <c r="Q15" s="15"/>
      <c r="R15" s="15"/>
      <c r="S15" s="15"/>
      <c r="T15" s="15"/>
      <c r="U15" s="15"/>
      <c r="V15" s="27"/>
      <c r="W15" s="24"/>
      <c r="X15" s="19">
        <f t="shared" si="0"/>
        <v>1</v>
      </c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</row>
    <row r="16" spans="1:73" s="21" customFormat="1" ht="24.95" customHeight="1" x14ac:dyDescent="0.25">
      <c r="A16" s="44" t="s">
        <v>23</v>
      </c>
      <c r="B16" s="45" t="s">
        <v>24</v>
      </c>
      <c r="C16" s="46">
        <v>50599.999999999993</v>
      </c>
      <c r="D16" s="28"/>
      <c r="E16" s="15"/>
      <c r="F16" s="15">
        <v>1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27"/>
      <c r="W16" s="24"/>
      <c r="X16" s="19">
        <f t="shared" si="0"/>
        <v>1</v>
      </c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</row>
    <row r="17" spans="1:73" s="21" customFormat="1" ht="24.95" customHeight="1" x14ac:dyDescent="0.25">
      <c r="A17" s="44" t="s">
        <v>25</v>
      </c>
      <c r="B17" s="45" t="s">
        <v>26</v>
      </c>
      <c r="C17" s="46">
        <v>125349.99999999999</v>
      </c>
      <c r="D17" s="28"/>
      <c r="E17" s="15"/>
      <c r="F17" s="15"/>
      <c r="G17" s="15"/>
      <c r="H17" s="15"/>
      <c r="I17" s="15"/>
      <c r="J17" s="15"/>
      <c r="K17" s="15"/>
      <c r="L17" s="15"/>
      <c r="M17" s="15"/>
      <c r="N17" s="15">
        <v>0.1</v>
      </c>
      <c r="O17" s="15">
        <v>0.3</v>
      </c>
      <c r="P17" s="15">
        <v>0.15</v>
      </c>
      <c r="Q17" s="15">
        <v>0.15</v>
      </c>
      <c r="R17" s="15">
        <v>0.1</v>
      </c>
      <c r="S17" s="15">
        <v>0.1</v>
      </c>
      <c r="T17" s="15">
        <v>0.1</v>
      </c>
      <c r="U17" s="15"/>
      <c r="V17" s="27"/>
      <c r="W17" s="24"/>
      <c r="X17" s="19">
        <f t="shared" si="0"/>
        <v>1</v>
      </c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</row>
    <row r="18" spans="1:73" s="21" customFormat="1" ht="24.95" customHeight="1" x14ac:dyDescent="0.25">
      <c r="A18" s="44" t="s">
        <v>27</v>
      </c>
      <c r="B18" s="45" t="s">
        <v>28</v>
      </c>
      <c r="C18" s="46">
        <v>0</v>
      </c>
      <c r="D18" s="28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27"/>
      <c r="W18" s="24"/>
      <c r="X18" s="19">
        <f t="shared" si="0"/>
        <v>0</v>
      </c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</row>
    <row r="19" spans="1:73" s="21" customFormat="1" ht="24.95" customHeight="1" x14ac:dyDescent="0.25">
      <c r="A19" s="44" t="s">
        <v>29</v>
      </c>
      <c r="B19" s="45" t="s">
        <v>30</v>
      </c>
      <c r="C19" s="46">
        <v>2645000</v>
      </c>
      <c r="D19" s="28"/>
      <c r="E19" s="15">
        <v>1.4999999999999999E-2</v>
      </c>
      <c r="F19" s="15"/>
      <c r="G19" s="15">
        <v>1E-3</v>
      </c>
      <c r="H19" s="15">
        <v>1E-3</v>
      </c>
      <c r="I19" s="15"/>
      <c r="J19" s="15"/>
      <c r="K19" s="15"/>
      <c r="L19" s="15">
        <v>0.03</v>
      </c>
      <c r="M19" s="15">
        <v>0.1</v>
      </c>
      <c r="N19" s="15">
        <v>0.12</v>
      </c>
      <c r="O19" s="15">
        <v>0.1</v>
      </c>
      <c r="P19" s="15">
        <v>7.9000000000000001E-2</v>
      </c>
      <c r="Q19" s="15">
        <v>0.154</v>
      </c>
      <c r="R19" s="15">
        <v>0.14000000000000001</v>
      </c>
      <c r="S19" s="15">
        <v>0.16</v>
      </c>
      <c r="T19" s="15">
        <v>0.1</v>
      </c>
      <c r="U19" s="15"/>
      <c r="V19" s="27"/>
      <c r="W19" s="24"/>
      <c r="X19" s="19">
        <f t="shared" si="0"/>
        <v>1</v>
      </c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</row>
    <row r="20" spans="1:73" s="21" customFormat="1" ht="24.95" customHeight="1" x14ac:dyDescent="0.25">
      <c r="A20" s="44" t="s">
        <v>31</v>
      </c>
      <c r="B20" s="45" t="s">
        <v>32</v>
      </c>
      <c r="C20" s="46">
        <v>287500</v>
      </c>
      <c r="D20" s="28"/>
      <c r="E20" s="15"/>
      <c r="F20" s="15"/>
      <c r="G20" s="15"/>
      <c r="H20" s="15"/>
      <c r="I20" s="15"/>
      <c r="J20" s="15"/>
      <c r="K20" s="15"/>
      <c r="L20" s="15">
        <v>0.03</v>
      </c>
      <c r="M20" s="15">
        <v>0.1</v>
      </c>
      <c r="N20" s="15">
        <v>0.12</v>
      </c>
      <c r="O20" s="15">
        <v>0.1</v>
      </c>
      <c r="P20" s="15">
        <v>7.9000000000000001E-2</v>
      </c>
      <c r="Q20" s="15">
        <v>0.154</v>
      </c>
      <c r="R20" s="15">
        <v>0.14000000000000001</v>
      </c>
      <c r="S20" s="15">
        <v>0.16</v>
      </c>
      <c r="T20" s="15">
        <v>0.1</v>
      </c>
      <c r="U20" s="15">
        <v>1.7000000000000001E-2</v>
      </c>
      <c r="V20" s="27"/>
      <c r="W20" s="24"/>
      <c r="X20" s="19">
        <f t="shared" si="0"/>
        <v>1</v>
      </c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</row>
    <row r="21" spans="1:73" s="21" customFormat="1" ht="24.95" customHeight="1" x14ac:dyDescent="0.25">
      <c r="A21" s="44" t="s">
        <v>33</v>
      </c>
      <c r="B21" s="45" t="s">
        <v>34</v>
      </c>
      <c r="C21" s="46">
        <v>241499.99999999997</v>
      </c>
      <c r="D21" s="28"/>
      <c r="E21" s="15"/>
      <c r="F21" s="15"/>
      <c r="G21" s="15"/>
      <c r="H21" s="15"/>
      <c r="I21" s="15"/>
      <c r="J21" s="15"/>
      <c r="K21" s="15"/>
      <c r="L21" s="15">
        <v>0.03</v>
      </c>
      <c r="M21" s="15">
        <v>0.1</v>
      </c>
      <c r="N21" s="15">
        <v>0.12</v>
      </c>
      <c r="O21" s="15">
        <v>0.1</v>
      </c>
      <c r="P21" s="15">
        <v>7.9000000000000001E-2</v>
      </c>
      <c r="Q21" s="15">
        <v>0.154</v>
      </c>
      <c r="R21" s="15">
        <v>0.14000000000000001</v>
      </c>
      <c r="S21" s="15">
        <v>0.16</v>
      </c>
      <c r="T21" s="15">
        <v>0.1</v>
      </c>
      <c r="U21" s="15">
        <v>1.7000000000000001E-2</v>
      </c>
      <c r="V21" s="27"/>
      <c r="W21" s="24"/>
      <c r="X21" s="19">
        <f t="shared" si="0"/>
        <v>1</v>
      </c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</row>
    <row r="22" spans="1:73" s="21" customFormat="1" ht="24.95" customHeight="1" x14ac:dyDescent="0.25">
      <c r="A22" s="44" t="s">
        <v>35</v>
      </c>
      <c r="B22" s="45" t="s">
        <v>36</v>
      </c>
      <c r="C22" s="46">
        <v>89700</v>
      </c>
      <c r="D22" s="28"/>
      <c r="E22" s="15"/>
      <c r="F22" s="15"/>
      <c r="G22" s="15"/>
      <c r="H22" s="15"/>
      <c r="I22" s="15"/>
      <c r="J22" s="15"/>
      <c r="K22" s="15"/>
      <c r="L22" s="15">
        <v>0.03</v>
      </c>
      <c r="M22" s="15">
        <v>0.1</v>
      </c>
      <c r="N22" s="15">
        <v>0.12</v>
      </c>
      <c r="O22" s="15">
        <v>0.1</v>
      </c>
      <c r="P22" s="15">
        <v>7.9000000000000001E-2</v>
      </c>
      <c r="Q22" s="15">
        <v>0.154</v>
      </c>
      <c r="R22" s="15">
        <v>0.14000000000000001</v>
      </c>
      <c r="S22" s="15">
        <v>0.16</v>
      </c>
      <c r="T22" s="15">
        <v>0.1</v>
      </c>
      <c r="U22" s="15">
        <v>1.7000000000000001E-2</v>
      </c>
      <c r="V22" s="27"/>
      <c r="W22" s="24"/>
      <c r="X22" s="19">
        <f t="shared" si="0"/>
        <v>1</v>
      </c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</row>
    <row r="23" spans="1:73" s="21" customFormat="1" ht="24.95" customHeight="1" x14ac:dyDescent="0.25">
      <c r="A23" s="44" t="s">
        <v>37</v>
      </c>
      <c r="B23" s="45" t="s">
        <v>38</v>
      </c>
      <c r="C23" s="46">
        <v>322000</v>
      </c>
      <c r="D23" s="28"/>
      <c r="E23" s="15"/>
      <c r="F23" s="15"/>
      <c r="G23" s="15"/>
      <c r="H23" s="15"/>
      <c r="I23" s="15"/>
      <c r="J23" s="15"/>
      <c r="K23" s="15"/>
      <c r="L23" s="15">
        <v>0.03</v>
      </c>
      <c r="M23" s="15">
        <v>0.1</v>
      </c>
      <c r="N23" s="15">
        <v>0.12</v>
      </c>
      <c r="O23" s="15">
        <v>0.1</v>
      </c>
      <c r="P23" s="15">
        <v>7.9000000000000001E-2</v>
      </c>
      <c r="Q23" s="15">
        <v>0.154</v>
      </c>
      <c r="R23" s="15">
        <v>0.14000000000000001</v>
      </c>
      <c r="S23" s="15">
        <v>0.16</v>
      </c>
      <c r="T23" s="15">
        <v>0.1</v>
      </c>
      <c r="U23" s="15">
        <v>1.7000000000000001E-2</v>
      </c>
      <c r="V23" s="27"/>
      <c r="W23" s="24"/>
      <c r="X23" s="19">
        <f t="shared" si="0"/>
        <v>1</v>
      </c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</row>
    <row r="24" spans="1:73" s="21" customFormat="1" ht="24.95" customHeight="1" x14ac:dyDescent="0.25">
      <c r="A24" s="44" t="s">
        <v>39</v>
      </c>
      <c r="B24" s="45" t="s">
        <v>40</v>
      </c>
      <c r="C24" s="46">
        <v>3449.9999999999995</v>
      </c>
      <c r="D24" s="28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>
        <v>0.5</v>
      </c>
      <c r="T24" s="15">
        <v>0.4</v>
      </c>
      <c r="U24" s="27">
        <v>0.1</v>
      </c>
      <c r="V24" s="27"/>
      <c r="W24" s="24"/>
      <c r="X24" s="19">
        <f t="shared" si="0"/>
        <v>1</v>
      </c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</row>
    <row r="25" spans="1:73" s="21" customFormat="1" ht="31.5" customHeight="1" x14ac:dyDescent="0.25">
      <c r="A25" s="44" t="s">
        <v>41</v>
      </c>
      <c r="B25" s="45" t="s">
        <v>42</v>
      </c>
      <c r="C25" s="46">
        <v>5750</v>
      </c>
      <c r="D25" s="28"/>
      <c r="E25" s="28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7"/>
      <c r="V25" s="27"/>
      <c r="W25" s="25"/>
      <c r="X25" s="19">
        <f t="shared" si="0"/>
        <v>1</v>
      </c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</row>
    <row r="26" spans="1:73" s="21" customFormat="1" ht="24.95" customHeight="1" x14ac:dyDescent="0.25">
      <c r="A26" s="44" t="s">
        <v>43</v>
      </c>
      <c r="B26" s="45" t="s">
        <v>44</v>
      </c>
      <c r="C26" s="46">
        <v>51749.999999999993</v>
      </c>
      <c r="D26" s="28"/>
      <c r="E26" s="15"/>
      <c r="F26" s="15"/>
      <c r="G26" s="15"/>
      <c r="H26" s="15"/>
      <c r="I26" s="15"/>
      <c r="J26" s="15"/>
      <c r="K26" s="15"/>
      <c r="L26" s="15"/>
      <c r="M26" s="15"/>
      <c r="N26" s="15">
        <v>0.2</v>
      </c>
      <c r="O26" s="15">
        <v>0.32</v>
      </c>
      <c r="P26" s="15">
        <v>0.2</v>
      </c>
      <c r="Q26" s="15">
        <v>0.15</v>
      </c>
      <c r="R26" s="15"/>
      <c r="S26" s="15"/>
      <c r="T26" s="15"/>
      <c r="U26" s="27">
        <v>0.13</v>
      </c>
      <c r="V26" s="27"/>
      <c r="W26" s="24"/>
      <c r="X26" s="19">
        <f t="shared" si="0"/>
        <v>1</v>
      </c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</row>
    <row r="27" spans="1:73" s="21" customFormat="1" ht="24.95" customHeight="1" x14ac:dyDescent="0.25">
      <c r="A27" s="44" t="s">
        <v>45</v>
      </c>
      <c r="B27" s="45" t="s">
        <v>46</v>
      </c>
      <c r="C27" s="46">
        <v>225000</v>
      </c>
      <c r="D27" s="28"/>
      <c r="E27" s="15">
        <v>0.23400000000000001</v>
      </c>
      <c r="F27" s="15">
        <v>9.0999999999999998E-2</v>
      </c>
      <c r="G27" s="15">
        <v>0.23699999999999999</v>
      </c>
      <c r="H27" s="15">
        <v>0.32400000000000001</v>
      </c>
      <c r="I27" s="15"/>
      <c r="J27" s="15">
        <v>3.1E-2</v>
      </c>
      <c r="K27" s="15"/>
      <c r="L27" s="15">
        <v>0.03</v>
      </c>
      <c r="M27" s="15">
        <v>0.03</v>
      </c>
      <c r="N27" s="15"/>
      <c r="O27" s="15"/>
      <c r="P27" s="15">
        <v>2.3E-2</v>
      </c>
      <c r="Q27" s="15"/>
      <c r="R27" s="15"/>
      <c r="S27" s="15"/>
      <c r="T27" s="15"/>
      <c r="U27" s="27"/>
      <c r="V27" s="27"/>
      <c r="W27" s="24"/>
      <c r="X27" s="19">
        <f t="shared" si="0"/>
        <v>1.0000000000000002</v>
      </c>
      <c r="Y27" s="55">
        <v>45593</v>
      </c>
      <c r="Z27" s="20">
        <v>120</v>
      </c>
      <c r="AA27" s="55">
        <f>Y27+Z27</f>
        <v>45713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</row>
    <row r="28" spans="1:73" s="21" customFormat="1" ht="24.95" customHeight="1" x14ac:dyDescent="0.25">
      <c r="A28" s="47" t="s">
        <v>47</v>
      </c>
      <c r="B28" s="48" t="s">
        <v>48</v>
      </c>
      <c r="C28" s="49">
        <v>12000</v>
      </c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>
        <v>0.5</v>
      </c>
      <c r="U28" s="31">
        <v>0.5</v>
      </c>
      <c r="V28" s="31"/>
      <c r="W28" s="24"/>
      <c r="X28" s="19">
        <f t="shared" ref="X28:X39" si="1">SUM(D28:V28)</f>
        <v>1</v>
      </c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</row>
    <row r="29" spans="1:73" s="21" customFormat="1" ht="35.25" customHeight="1" x14ac:dyDescent="0.25">
      <c r="A29" s="47">
        <v>23</v>
      </c>
      <c r="B29" s="48" t="s">
        <v>85</v>
      </c>
      <c r="C29" s="49">
        <v>57187.23</v>
      </c>
      <c r="D29" s="28"/>
      <c r="E29" s="15"/>
      <c r="F29" s="15"/>
      <c r="G29" s="15">
        <v>0.77100000000000002</v>
      </c>
      <c r="H29" s="15">
        <v>0.188</v>
      </c>
      <c r="I29" s="15"/>
      <c r="J29" s="15"/>
      <c r="K29" s="15"/>
      <c r="L29" s="15">
        <v>4.1000000000000002E-2</v>
      </c>
      <c r="M29" s="15"/>
      <c r="N29" s="15"/>
      <c r="O29" s="15"/>
      <c r="P29" s="15"/>
      <c r="Q29" s="15"/>
      <c r="R29" s="15"/>
      <c r="S29" s="15"/>
      <c r="T29" s="15"/>
      <c r="U29" s="15"/>
      <c r="V29" s="27"/>
      <c r="W29" s="24"/>
      <c r="X29" s="19">
        <f t="shared" si="1"/>
        <v>1</v>
      </c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</row>
    <row r="30" spans="1:73" s="21" customFormat="1" ht="24.95" customHeight="1" x14ac:dyDescent="0.25">
      <c r="A30" s="44">
        <v>24</v>
      </c>
      <c r="B30" s="45" t="s">
        <v>76</v>
      </c>
      <c r="C30" s="46">
        <v>95467.14</v>
      </c>
      <c r="D30" s="28"/>
      <c r="E30" s="15"/>
      <c r="F30" s="15"/>
      <c r="G30" s="15"/>
      <c r="H30" s="15"/>
      <c r="I30" s="15"/>
      <c r="J30" s="15"/>
      <c r="K30" s="15">
        <v>0.25</v>
      </c>
      <c r="L30" s="15">
        <v>0.4</v>
      </c>
      <c r="M30" s="15">
        <v>0.25</v>
      </c>
      <c r="N30" s="15"/>
      <c r="O30" s="15"/>
      <c r="P30" s="15">
        <v>0.1</v>
      </c>
      <c r="Q30" s="15"/>
      <c r="R30" s="15"/>
      <c r="S30" s="15"/>
      <c r="T30" s="15"/>
      <c r="U30" s="15"/>
      <c r="V30" s="27"/>
      <c r="W30" s="25"/>
      <c r="X30" s="19">
        <f t="shared" si="1"/>
        <v>1</v>
      </c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</row>
    <row r="31" spans="1:73" s="21" customFormat="1" ht="24.95" customHeight="1" x14ac:dyDescent="0.25">
      <c r="A31" s="47">
        <v>25</v>
      </c>
      <c r="B31" s="45" t="s">
        <v>75</v>
      </c>
      <c r="C31" s="46">
        <v>639582.99999999977</v>
      </c>
      <c r="D31" s="28"/>
      <c r="E31" s="15"/>
      <c r="F31" s="15"/>
      <c r="G31" s="15"/>
      <c r="H31" s="15"/>
      <c r="I31" s="15"/>
      <c r="J31" s="15"/>
      <c r="K31" s="15"/>
      <c r="L31" s="15"/>
      <c r="M31" s="15"/>
      <c r="N31" s="15">
        <v>0.2</v>
      </c>
      <c r="O31" s="15">
        <v>0.3</v>
      </c>
      <c r="P31" s="15">
        <v>0.3</v>
      </c>
      <c r="Q31" s="15"/>
      <c r="R31" s="15"/>
      <c r="S31" s="15">
        <v>0.1</v>
      </c>
      <c r="T31" s="15">
        <v>0.1</v>
      </c>
      <c r="U31" s="15"/>
      <c r="V31" s="27"/>
      <c r="W31" s="25"/>
      <c r="X31" s="19">
        <f t="shared" si="1"/>
        <v>1</v>
      </c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</row>
    <row r="32" spans="1:73" s="21" customFormat="1" ht="24.95" customHeight="1" x14ac:dyDescent="0.25">
      <c r="A32" s="44">
        <v>26</v>
      </c>
      <c r="B32" s="45" t="s">
        <v>82</v>
      </c>
      <c r="C32" s="46">
        <v>43122.979999999996</v>
      </c>
      <c r="D32" s="28"/>
      <c r="E32" s="15"/>
      <c r="F32" s="15"/>
      <c r="G32" s="15"/>
      <c r="H32" s="15"/>
      <c r="I32" s="15"/>
      <c r="J32" s="15"/>
      <c r="K32" s="15"/>
      <c r="L32" s="15"/>
      <c r="M32" s="15"/>
      <c r="N32" s="15">
        <v>0.1</v>
      </c>
      <c r="O32" s="15">
        <v>0.3</v>
      </c>
      <c r="P32" s="15">
        <v>0.15</v>
      </c>
      <c r="Q32" s="15">
        <v>0.15</v>
      </c>
      <c r="R32" s="15">
        <v>0.1</v>
      </c>
      <c r="S32" s="15">
        <v>0.1</v>
      </c>
      <c r="T32" s="15">
        <v>0.1</v>
      </c>
      <c r="U32" s="15"/>
      <c r="V32" s="27"/>
      <c r="W32" s="25"/>
      <c r="X32" s="19">
        <f t="shared" si="1"/>
        <v>1</v>
      </c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</row>
    <row r="33" spans="1:81" s="21" customFormat="1" ht="28.5" x14ac:dyDescent="0.25">
      <c r="A33" s="47">
        <v>27</v>
      </c>
      <c r="B33" s="45" t="s">
        <v>84</v>
      </c>
      <c r="C33" s="46">
        <v>882378.86</v>
      </c>
      <c r="D33" s="28"/>
      <c r="E33" s="15"/>
      <c r="F33" s="15"/>
      <c r="G33" s="15"/>
      <c r="H33" s="15"/>
      <c r="I33" s="15"/>
      <c r="J33" s="15"/>
      <c r="K33" s="15"/>
      <c r="L33" s="15">
        <v>0.05</v>
      </c>
      <c r="M33" s="15">
        <v>0.1</v>
      </c>
      <c r="N33" s="15">
        <v>0.2</v>
      </c>
      <c r="O33" s="15">
        <v>0.15</v>
      </c>
      <c r="P33" s="15">
        <v>0.1</v>
      </c>
      <c r="Q33" s="15">
        <v>0.1</v>
      </c>
      <c r="R33" s="15">
        <v>0.05</v>
      </c>
      <c r="S33" s="15">
        <v>0.1</v>
      </c>
      <c r="T33" s="15">
        <v>0.1</v>
      </c>
      <c r="U33" s="15">
        <v>0.05</v>
      </c>
      <c r="V33" s="27"/>
      <c r="W33" s="25"/>
      <c r="X33" s="19">
        <f t="shared" si="1"/>
        <v>1</v>
      </c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</row>
    <row r="34" spans="1:81" s="21" customFormat="1" ht="24.95" customHeight="1" x14ac:dyDescent="0.25">
      <c r="A34" s="44">
        <v>28</v>
      </c>
      <c r="B34" s="45" t="s">
        <v>81</v>
      </c>
      <c r="C34" s="46">
        <v>286948.9499999999</v>
      </c>
      <c r="D34" s="28"/>
      <c r="E34" s="15"/>
      <c r="F34" s="15"/>
      <c r="G34" s="15"/>
      <c r="H34" s="15"/>
      <c r="I34" s="15"/>
      <c r="J34" s="15"/>
      <c r="K34" s="15"/>
      <c r="L34" s="15">
        <v>0.03</v>
      </c>
      <c r="M34" s="15">
        <v>0.1</v>
      </c>
      <c r="N34" s="15">
        <v>0.12</v>
      </c>
      <c r="O34" s="15">
        <v>0.1</v>
      </c>
      <c r="P34" s="15">
        <v>7.9000000000000001E-2</v>
      </c>
      <c r="Q34" s="15">
        <v>0.154</v>
      </c>
      <c r="R34" s="15">
        <v>0.14000000000000001</v>
      </c>
      <c r="S34" s="15">
        <v>0.16</v>
      </c>
      <c r="T34" s="15">
        <v>0.1</v>
      </c>
      <c r="U34" s="15">
        <v>1.7000000000000001E-2</v>
      </c>
      <c r="V34" s="27"/>
      <c r="W34" s="25"/>
      <c r="X34" s="19">
        <f t="shared" si="1"/>
        <v>1</v>
      </c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</row>
    <row r="35" spans="1:81" s="21" customFormat="1" x14ac:dyDescent="0.25">
      <c r="A35" s="47">
        <v>29</v>
      </c>
      <c r="B35" s="45" t="s">
        <v>80</v>
      </c>
      <c r="C35" s="46">
        <v>30548.7</v>
      </c>
      <c r="D35" s="28"/>
      <c r="E35" s="15"/>
      <c r="F35" s="15"/>
      <c r="G35" s="15"/>
      <c r="H35" s="15"/>
      <c r="I35" s="15"/>
      <c r="J35" s="15"/>
      <c r="K35" s="15"/>
      <c r="L35" s="15">
        <v>0.03</v>
      </c>
      <c r="M35" s="15">
        <v>0.1</v>
      </c>
      <c r="N35" s="15">
        <v>0.12</v>
      </c>
      <c r="O35" s="15">
        <v>0.1</v>
      </c>
      <c r="P35" s="15">
        <v>7.9000000000000001E-2</v>
      </c>
      <c r="Q35" s="15">
        <v>0.154</v>
      </c>
      <c r="R35" s="15">
        <v>0.14000000000000001</v>
      </c>
      <c r="S35" s="15">
        <v>0.16</v>
      </c>
      <c r="T35" s="15">
        <v>0.1</v>
      </c>
      <c r="U35" s="15">
        <v>1.7000000000000001E-2</v>
      </c>
      <c r="V35" s="27"/>
      <c r="W35" s="24"/>
      <c r="X35" s="19">
        <f t="shared" si="1"/>
        <v>1</v>
      </c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</row>
    <row r="36" spans="1:81" s="21" customFormat="1" ht="24.95" customHeight="1" x14ac:dyDescent="0.25">
      <c r="A36" s="44">
        <v>30</v>
      </c>
      <c r="B36" s="45" t="s">
        <v>79</v>
      </c>
      <c r="C36" s="46">
        <v>31708.409999999996</v>
      </c>
      <c r="D36" s="28"/>
      <c r="E36" s="15"/>
      <c r="F36" s="15"/>
      <c r="G36" s="15"/>
      <c r="H36" s="15"/>
      <c r="I36" s="15"/>
      <c r="J36" s="15"/>
      <c r="K36" s="15"/>
      <c r="L36" s="15"/>
      <c r="M36" s="15">
        <v>0.1</v>
      </c>
      <c r="N36" s="15">
        <v>0.12</v>
      </c>
      <c r="O36" s="15">
        <v>0.1</v>
      </c>
      <c r="P36" s="15">
        <v>7.9000000000000001E-2</v>
      </c>
      <c r="Q36" s="15">
        <v>0.154</v>
      </c>
      <c r="R36" s="15">
        <v>0.14000000000000001</v>
      </c>
      <c r="S36" s="15">
        <v>0.16</v>
      </c>
      <c r="T36" s="15">
        <v>0.1</v>
      </c>
      <c r="U36" s="15">
        <v>4.7E-2</v>
      </c>
      <c r="V36" s="27"/>
      <c r="W36" s="24"/>
      <c r="X36" s="19">
        <f t="shared" si="1"/>
        <v>1</v>
      </c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</row>
    <row r="37" spans="1:81" s="21" customFormat="1" ht="24.95" customHeight="1" x14ac:dyDescent="0.25">
      <c r="A37" s="47">
        <v>31</v>
      </c>
      <c r="B37" s="45" t="s">
        <v>78</v>
      </c>
      <c r="C37" s="46">
        <v>16841.47</v>
      </c>
      <c r="D37" s="28"/>
      <c r="E37" s="15"/>
      <c r="F37" s="15"/>
      <c r="G37" s="15"/>
      <c r="H37" s="15"/>
      <c r="I37" s="15"/>
      <c r="J37" s="15"/>
      <c r="K37" s="15"/>
      <c r="L37" s="15"/>
      <c r="M37" s="15">
        <v>0.1</v>
      </c>
      <c r="N37" s="15">
        <v>0.12</v>
      </c>
      <c r="O37" s="15">
        <v>0.1</v>
      </c>
      <c r="P37" s="15">
        <v>7.9000000000000001E-2</v>
      </c>
      <c r="Q37" s="15">
        <v>0.154</v>
      </c>
      <c r="R37" s="15">
        <v>0.14000000000000001</v>
      </c>
      <c r="S37" s="15">
        <v>0.16</v>
      </c>
      <c r="T37" s="15">
        <v>0.1</v>
      </c>
      <c r="U37" s="15">
        <v>4.7E-2</v>
      </c>
      <c r="V37" s="27"/>
      <c r="W37" s="24"/>
      <c r="X37" s="19">
        <f t="shared" si="1"/>
        <v>1</v>
      </c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</row>
    <row r="38" spans="1:81" s="21" customFormat="1" ht="24.95" customHeight="1" x14ac:dyDescent="0.25">
      <c r="A38" s="44">
        <v>32</v>
      </c>
      <c r="B38" s="45" t="s">
        <v>77</v>
      </c>
      <c r="C38" s="46">
        <v>180534.98</v>
      </c>
      <c r="D38" s="28"/>
      <c r="E38" s="15"/>
      <c r="F38" s="15"/>
      <c r="G38" s="15"/>
      <c r="H38" s="15"/>
      <c r="I38" s="15"/>
      <c r="J38" s="15"/>
      <c r="K38" s="15"/>
      <c r="L38" s="15">
        <v>0.03</v>
      </c>
      <c r="M38" s="15">
        <v>0.1</v>
      </c>
      <c r="N38" s="15">
        <v>0.12</v>
      </c>
      <c r="O38" s="15">
        <v>0.1</v>
      </c>
      <c r="P38" s="15">
        <v>7.9000000000000001E-2</v>
      </c>
      <c r="Q38" s="15">
        <v>0.154</v>
      </c>
      <c r="R38" s="15">
        <v>0.14000000000000001</v>
      </c>
      <c r="S38" s="15">
        <v>0.16</v>
      </c>
      <c r="T38" s="15">
        <v>0.1</v>
      </c>
      <c r="U38" s="15">
        <v>1.7000000000000001E-2</v>
      </c>
      <c r="V38" s="27"/>
      <c r="W38" s="24"/>
      <c r="X38" s="19">
        <f t="shared" si="1"/>
        <v>1</v>
      </c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</row>
    <row r="39" spans="1:81" s="21" customFormat="1" ht="24.95" customHeight="1" thickBot="1" x14ac:dyDescent="0.3">
      <c r="A39" s="47">
        <v>33</v>
      </c>
      <c r="B39" s="45" t="s">
        <v>83</v>
      </c>
      <c r="C39" s="46">
        <v>10200.700000000001</v>
      </c>
      <c r="D39" s="28"/>
      <c r="E39" s="15"/>
      <c r="F39" s="15"/>
      <c r="G39" s="15"/>
      <c r="H39" s="15"/>
      <c r="I39" s="15"/>
      <c r="J39" s="15"/>
      <c r="K39" s="15"/>
      <c r="L39" s="15"/>
      <c r="M39" s="15"/>
      <c r="N39" s="15">
        <v>0.4</v>
      </c>
      <c r="O39" s="15">
        <v>0.5</v>
      </c>
      <c r="P39" s="15">
        <v>0.1</v>
      </c>
      <c r="Q39" s="15"/>
      <c r="R39" s="15"/>
      <c r="S39" s="15"/>
      <c r="T39" s="15"/>
      <c r="U39" s="15"/>
      <c r="V39" s="27"/>
      <c r="W39" s="24"/>
      <c r="X39" s="19">
        <f t="shared" si="1"/>
        <v>1</v>
      </c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</row>
    <row r="40" spans="1:81" s="21" customFormat="1" ht="24.95" customHeight="1" x14ac:dyDescent="0.25">
      <c r="A40" s="76" t="s">
        <v>49</v>
      </c>
      <c r="B40" s="77"/>
      <c r="C40" s="38">
        <f>SUM(C7:C39)</f>
        <v>14433694.42</v>
      </c>
      <c r="D40" s="52">
        <f>($C$7*D7)+($C$8*D8)+($C$9*D9)+($C$10*D10)+($C$11*D11)+($C$12*D12)+($C$13*D13)+($C$14*D14)+($C$15*D15)+($C$16*D16)+($C$17*D17)+($C$18*D18)+($C$19*D19)+($C$20*D20)+($C$21*D21)+($C$22*D22)+($C$23*D23)+($C$24*D24)+($C$25*D25)+($C$26*D26)+($C$27*D27)+($C$28*D28)+($C$29*D29)+($C$30*D30)+($C$31*D31)+($C$32*D32)+($C$33*D33)+($C$34*D34)+($C$35*D35)+($C$36*D36)+($C$37*D37)+($C$38*D38)+($C$39*D39)</f>
        <v>0</v>
      </c>
      <c r="E40" s="52">
        <f t="shared" ref="E40:W40" si="2">($C$7*E7)+($C$8*E8)+($C$9*E9)+($C$10*E10)+($C$11*E11)+($C$12*E12)+($C$13*E13)+($C$14*E14)+($C$15*E15)+($C$16*E16)+($C$17*E17)+($C$18*E18)+($C$19*E19)+($C$20*E20)+($C$21*E21)+($C$22*E22)+($C$23*E23)+($C$24*E24)+($C$25*E25)+($C$26*E26)+($C$27*E27)+($C$28*E28)+($C$29*E29)+($C$30*E30)+($C$31*E31)+($C$32*E32)+($C$33*E33)+($C$34*E34)+($C$35*E35)+($C$36*E36)+($C$37*E37)+($C$38*E38)+($C$39*E39)</f>
        <v>152524.12400000001</v>
      </c>
      <c r="F40" s="52">
        <f t="shared" si="2"/>
        <v>117661.63999999998</v>
      </c>
      <c r="G40" s="52">
        <f t="shared" si="2"/>
        <v>156106.65432999999</v>
      </c>
      <c r="H40" s="52">
        <f t="shared" si="2"/>
        <v>203233.26923999999</v>
      </c>
      <c r="I40" s="52">
        <f t="shared" si="2"/>
        <v>258344.62399999998</v>
      </c>
      <c r="J40" s="52">
        <f t="shared" si="2"/>
        <v>160521.48000000001</v>
      </c>
      <c r="K40" s="52">
        <f t="shared" si="2"/>
        <v>310376.63899999997</v>
      </c>
      <c r="L40" s="52">
        <f t="shared" si="2"/>
        <v>764336.64432999992</v>
      </c>
      <c r="M40" s="52">
        <f t="shared" si="2"/>
        <v>1275869.442</v>
      </c>
      <c r="N40" s="52">
        <f t="shared" si="2"/>
        <v>1813263.7712000001</v>
      </c>
      <c r="O40" s="52">
        <f t="shared" si="2"/>
        <v>1761939.4440000001</v>
      </c>
      <c r="P40" s="52">
        <f t="shared" si="2"/>
        <v>1700487.98529</v>
      </c>
      <c r="Q40" s="52">
        <f t="shared" si="2"/>
        <v>1674515.5795400001</v>
      </c>
      <c r="R40" s="52">
        <f t="shared" si="2"/>
        <v>1366752.7223999999</v>
      </c>
      <c r="S40" s="52">
        <f t="shared" si="2"/>
        <v>1381079.3255999994</v>
      </c>
      <c r="T40" s="52">
        <f t="shared" si="2"/>
        <v>937985.79500000004</v>
      </c>
      <c r="U40" s="52">
        <f t="shared" si="2"/>
        <v>398695.28007000004</v>
      </c>
      <c r="V40" s="52">
        <f t="shared" si="2"/>
        <v>0</v>
      </c>
      <c r="W40" s="52">
        <f t="shared" si="2"/>
        <v>0</v>
      </c>
      <c r="X40" s="22">
        <f>SUM(D40:V40)</f>
        <v>14433694.42</v>
      </c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</row>
    <row r="41" spans="1:81" s="21" customFormat="1" ht="24.95" customHeight="1" x14ac:dyDescent="0.25">
      <c r="A41" s="78" t="s">
        <v>51</v>
      </c>
      <c r="B41" s="79"/>
      <c r="C41" s="39">
        <f>ROUND(C40*0.21,2)</f>
        <v>3031075.83</v>
      </c>
      <c r="D41" s="53">
        <f t="shared" ref="D41" si="3">ROUND(D40*0.21,2)</f>
        <v>0</v>
      </c>
      <c r="E41" s="53">
        <f t="shared" ref="E41:W41" si="4">ROUND(E40*0.21,2)</f>
        <v>32030.07</v>
      </c>
      <c r="F41" s="53">
        <f t="shared" si="4"/>
        <v>24708.94</v>
      </c>
      <c r="G41" s="53">
        <f t="shared" si="4"/>
        <v>32782.400000000001</v>
      </c>
      <c r="H41" s="53">
        <f t="shared" si="4"/>
        <v>42678.99</v>
      </c>
      <c r="I41" s="53">
        <f t="shared" si="4"/>
        <v>54252.37</v>
      </c>
      <c r="J41" s="53">
        <f t="shared" si="4"/>
        <v>33709.51</v>
      </c>
      <c r="K41" s="53">
        <f t="shared" si="4"/>
        <v>65179.09</v>
      </c>
      <c r="L41" s="53">
        <f t="shared" si="4"/>
        <v>160510.70000000001</v>
      </c>
      <c r="M41" s="53">
        <f t="shared" si="4"/>
        <v>267932.58</v>
      </c>
      <c r="N41" s="53">
        <f t="shared" si="4"/>
        <v>380785.39</v>
      </c>
      <c r="O41" s="53">
        <f t="shared" si="4"/>
        <v>370007.28</v>
      </c>
      <c r="P41" s="53">
        <f t="shared" si="4"/>
        <v>357102.48</v>
      </c>
      <c r="Q41" s="53">
        <f t="shared" si="4"/>
        <v>351648.27</v>
      </c>
      <c r="R41" s="53">
        <f t="shared" si="4"/>
        <v>287018.07</v>
      </c>
      <c r="S41" s="53">
        <f t="shared" si="4"/>
        <v>290026.65999999997</v>
      </c>
      <c r="T41" s="53">
        <f t="shared" si="4"/>
        <v>196977.02</v>
      </c>
      <c r="U41" s="53">
        <f t="shared" si="4"/>
        <v>83726.009999999995</v>
      </c>
      <c r="V41" s="53">
        <f t="shared" si="4"/>
        <v>0</v>
      </c>
      <c r="W41" s="53">
        <f t="shared" si="4"/>
        <v>0</v>
      </c>
      <c r="X41" s="60">
        <f>SUM(D41:V41)</f>
        <v>3031075.83</v>
      </c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</row>
    <row r="42" spans="1:81" s="21" customFormat="1" ht="24.95" customHeight="1" thickBot="1" x14ac:dyDescent="0.3">
      <c r="A42" s="80" t="s">
        <v>50</v>
      </c>
      <c r="B42" s="81"/>
      <c r="C42" s="40">
        <f>C40+C41</f>
        <v>17464770.25</v>
      </c>
      <c r="D42" s="54">
        <f t="shared" ref="D42" si="5">D40+D41</f>
        <v>0</v>
      </c>
      <c r="E42" s="54">
        <f t="shared" ref="E42:W42" si="6">E40+E41</f>
        <v>184554.19400000002</v>
      </c>
      <c r="F42" s="54">
        <f t="shared" si="6"/>
        <v>142370.57999999999</v>
      </c>
      <c r="G42" s="54">
        <f t="shared" si="6"/>
        <v>188889.05432999998</v>
      </c>
      <c r="H42" s="54">
        <f t="shared" si="6"/>
        <v>245912.25923999998</v>
      </c>
      <c r="I42" s="54">
        <f t="shared" si="6"/>
        <v>312596.99400000001</v>
      </c>
      <c r="J42" s="54">
        <f t="shared" si="6"/>
        <v>194230.99000000002</v>
      </c>
      <c r="K42" s="54">
        <f t="shared" si="6"/>
        <v>375555.72899999993</v>
      </c>
      <c r="L42" s="54">
        <f t="shared" si="6"/>
        <v>924847.34432999999</v>
      </c>
      <c r="M42" s="54">
        <f t="shared" si="6"/>
        <v>1543802.0220000001</v>
      </c>
      <c r="N42" s="54">
        <f t="shared" si="6"/>
        <v>2194049.1612</v>
      </c>
      <c r="O42" s="54">
        <f t="shared" si="6"/>
        <v>2131946.7240000004</v>
      </c>
      <c r="P42" s="54">
        <f t="shared" si="6"/>
        <v>2057590.46529</v>
      </c>
      <c r="Q42" s="54">
        <f t="shared" si="6"/>
        <v>2026163.8495400001</v>
      </c>
      <c r="R42" s="54">
        <f t="shared" si="6"/>
        <v>1653770.7923999999</v>
      </c>
      <c r="S42" s="54">
        <f t="shared" si="6"/>
        <v>1671105.9855999993</v>
      </c>
      <c r="T42" s="54">
        <f t="shared" si="6"/>
        <v>1134962.8149999999</v>
      </c>
      <c r="U42" s="54">
        <f t="shared" si="6"/>
        <v>482421.29007000005</v>
      </c>
      <c r="V42" s="54">
        <f t="shared" si="6"/>
        <v>0</v>
      </c>
      <c r="W42" s="54">
        <f t="shared" si="6"/>
        <v>0</v>
      </c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</row>
    <row r="43" spans="1:81" ht="15.75" customHeight="1" x14ac:dyDescent="0.25">
      <c r="A43" s="17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ht="15.75" customHeight="1" x14ac:dyDescent="0.25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</row>
    <row r="45" spans="1:81" ht="15.75" customHeight="1" x14ac:dyDescent="0.25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 ht="15.75" customHeight="1" x14ac:dyDescent="0.25">
      <c r="A46" s="17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ht="15.75" customHeight="1" outlineLevel="1" x14ac:dyDescent="0.25">
      <c r="A47" s="10"/>
      <c r="B47" s="5"/>
      <c r="C47" s="1"/>
      <c r="D47" s="16">
        <f>D40/$C$40</f>
        <v>0</v>
      </c>
      <c r="E47" s="16">
        <f t="shared" ref="E47:V47" si="7">E40/$C$40</f>
        <v>1.0567226904059675E-2</v>
      </c>
      <c r="F47" s="16">
        <f t="shared" si="7"/>
        <v>8.151872734465165E-3</v>
      </c>
      <c r="G47" s="16">
        <f t="shared" si="7"/>
        <v>1.081543295760033E-2</v>
      </c>
      <c r="H47" s="16">
        <f t="shared" si="7"/>
        <v>1.408047470912163E-2</v>
      </c>
      <c r="I47" s="16">
        <f t="shared" si="7"/>
        <v>1.7898717852999964E-2</v>
      </c>
      <c r="J47" s="16">
        <f t="shared" si="7"/>
        <v>1.1121302372701888E-2</v>
      </c>
      <c r="K47" s="16">
        <f t="shared" si="7"/>
        <v>2.1503617159161111E-2</v>
      </c>
      <c r="L47" s="16">
        <f t="shared" si="7"/>
        <v>5.2955024686604103E-2</v>
      </c>
      <c r="M47" s="16">
        <f t="shared" si="7"/>
        <v>8.8395209492040785E-2</v>
      </c>
      <c r="N47" s="16">
        <f t="shared" si="7"/>
        <v>0.12562714149521256</v>
      </c>
      <c r="O47" s="16">
        <f t="shared" si="7"/>
        <v>0.12207127244973225</v>
      </c>
      <c r="P47" s="16">
        <f t="shared" si="7"/>
        <v>0.11781377212293788</v>
      </c>
      <c r="Q47" s="16">
        <f t="shared" si="7"/>
        <v>0.11601434330075003</v>
      </c>
      <c r="R47" s="16">
        <f t="shared" si="7"/>
        <v>9.4691815042596689E-2</v>
      </c>
      <c r="S47" s="16">
        <f t="shared" si="7"/>
        <v>9.5684395513203568E-2</v>
      </c>
      <c r="T47" s="16">
        <f t="shared" si="7"/>
        <v>6.4985842689054246E-2</v>
      </c>
      <c r="U47" s="16">
        <f t="shared" si="7"/>
        <v>2.7622538517758092E-2</v>
      </c>
      <c r="V47" s="16">
        <f t="shared" si="7"/>
        <v>0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 outlineLevel="1" x14ac:dyDescent="0.25">
      <c r="A48" s="10"/>
      <c r="B48" s="6"/>
      <c r="C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 ht="15.75" customHeight="1" outlineLevel="1" x14ac:dyDescent="0.25">
      <c r="A49" s="10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ht="15.75" customHeight="1" outlineLevel="1" x14ac:dyDescent="0.25">
      <c r="A50" s="10"/>
      <c r="B50" s="7" t="s">
        <v>6</v>
      </c>
      <c r="C50" s="1"/>
      <c r="D50" s="1">
        <f t="shared" ref="D50:T50" si="8">D7*$C7</f>
        <v>0</v>
      </c>
      <c r="E50" s="1">
        <f t="shared" si="8"/>
        <v>2120.8200000000002</v>
      </c>
      <c r="F50" s="1">
        <f t="shared" si="8"/>
        <v>15552.679999999998</v>
      </c>
      <c r="G50" s="1">
        <f t="shared" si="8"/>
        <v>2120.8200000000002</v>
      </c>
      <c r="H50" s="1">
        <f t="shared" si="8"/>
        <v>353.47</v>
      </c>
      <c r="I50" s="1">
        <f t="shared" si="8"/>
        <v>2827.76</v>
      </c>
      <c r="J50" s="1">
        <f t="shared" si="8"/>
        <v>0</v>
      </c>
      <c r="K50" s="1">
        <f t="shared" si="8"/>
        <v>0</v>
      </c>
      <c r="L50" s="1">
        <f t="shared" si="8"/>
        <v>17673.5</v>
      </c>
      <c r="M50" s="1">
        <f t="shared" si="8"/>
        <v>35347</v>
      </c>
      <c r="N50" s="1">
        <f t="shared" si="8"/>
        <v>63624.6</v>
      </c>
      <c r="O50" s="1">
        <f t="shared" si="8"/>
        <v>70694</v>
      </c>
      <c r="P50" s="1">
        <f t="shared" si="8"/>
        <v>70694</v>
      </c>
      <c r="Q50" s="1">
        <f t="shared" si="8"/>
        <v>54787.85</v>
      </c>
      <c r="R50" s="1">
        <f t="shared" si="8"/>
        <v>0</v>
      </c>
      <c r="S50" s="1">
        <f t="shared" si="8"/>
        <v>0</v>
      </c>
      <c r="T50" s="1">
        <f t="shared" si="8"/>
        <v>0</v>
      </c>
      <c r="U50" s="1">
        <f t="shared" ref="U50:V50" si="9">U7*$C7</f>
        <v>17673.5</v>
      </c>
      <c r="V50" s="1">
        <f t="shared" si="9"/>
        <v>0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ht="15.75" customHeight="1" outlineLevel="1" x14ac:dyDescent="0.25">
      <c r="A51" s="10"/>
      <c r="B51" s="7" t="s">
        <v>8</v>
      </c>
      <c r="C51" s="1"/>
      <c r="D51" s="1">
        <f t="shared" ref="D51:S51" si="10">D8*$C8</f>
        <v>0</v>
      </c>
      <c r="E51" s="1">
        <f t="shared" si="10"/>
        <v>2363.904</v>
      </c>
      <c r="F51" s="1">
        <f t="shared" si="10"/>
        <v>0</v>
      </c>
      <c r="G51" s="1">
        <f t="shared" si="10"/>
        <v>0</v>
      </c>
      <c r="H51" s="1">
        <f t="shared" si="10"/>
        <v>0</v>
      </c>
      <c r="I51" s="1">
        <f t="shared" si="10"/>
        <v>2363.904</v>
      </c>
      <c r="J51" s="1">
        <f t="shared" si="10"/>
        <v>23639.040000000001</v>
      </c>
      <c r="K51" s="1">
        <f t="shared" si="10"/>
        <v>2363.904</v>
      </c>
      <c r="L51" s="1">
        <f t="shared" si="10"/>
        <v>141834.23999999999</v>
      </c>
      <c r="M51" s="1">
        <f t="shared" si="10"/>
        <v>189112.32000000001</v>
      </c>
      <c r="N51" s="1">
        <f t="shared" si="10"/>
        <v>189112.32000000001</v>
      </c>
      <c r="O51" s="1">
        <f t="shared" si="10"/>
        <v>189112.32000000001</v>
      </c>
      <c r="P51" s="1">
        <f t="shared" si="10"/>
        <v>236390.40000000002</v>
      </c>
      <c r="Q51" s="1">
        <f t="shared" si="10"/>
        <v>283668.47999999998</v>
      </c>
      <c r="R51" s="1">
        <f t="shared" si="10"/>
        <v>283668.47999999998</v>
      </c>
      <c r="S51" s="1">
        <f t="shared" si="10"/>
        <v>378224.64000000001</v>
      </c>
      <c r="T51" s="1">
        <f t="shared" ref="T51:V82" si="11">T8*$C8</f>
        <v>212751.35999999999</v>
      </c>
      <c r="U51" s="1">
        <f t="shared" si="11"/>
        <v>229298.68799999999</v>
      </c>
      <c r="V51" s="1">
        <f t="shared" si="11"/>
        <v>0</v>
      </c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15.75" customHeight="1" outlineLevel="1" x14ac:dyDescent="0.25">
      <c r="A52" s="10"/>
      <c r="B52" s="7" t="s">
        <v>10</v>
      </c>
      <c r="C52" s="1"/>
      <c r="D52" s="1">
        <f t="shared" ref="D52:S52" si="12">D9*$C9</f>
        <v>0</v>
      </c>
      <c r="E52" s="1">
        <f t="shared" si="12"/>
        <v>49964.4</v>
      </c>
      <c r="F52" s="1">
        <f t="shared" si="12"/>
        <v>3330.96</v>
      </c>
      <c r="G52" s="1">
        <f t="shared" si="12"/>
        <v>26647.68</v>
      </c>
      <c r="H52" s="1">
        <f t="shared" si="12"/>
        <v>116583.6</v>
      </c>
      <c r="I52" s="1">
        <f t="shared" si="12"/>
        <v>253152.96</v>
      </c>
      <c r="J52" s="1">
        <f t="shared" si="12"/>
        <v>129907.44</v>
      </c>
      <c r="K52" s="1">
        <f t="shared" si="12"/>
        <v>266476.79999999999</v>
      </c>
      <c r="L52" s="1">
        <f t="shared" si="12"/>
        <v>266476.79999999999</v>
      </c>
      <c r="M52" s="1">
        <f t="shared" si="12"/>
        <v>316441.2</v>
      </c>
      <c r="N52" s="1">
        <f t="shared" si="12"/>
        <v>333096</v>
      </c>
      <c r="O52" s="1">
        <f t="shared" si="12"/>
        <v>333096</v>
      </c>
      <c r="P52" s="1">
        <f t="shared" si="12"/>
        <v>499644</v>
      </c>
      <c r="Q52" s="1">
        <f t="shared" si="12"/>
        <v>403046.16</v>
      </c>
      <c r="R52" s="1">
        <f t="shared" si="12"/>
        <v>333096</v>
      </c>
      <c r="S52" s="1">
        <f t="shared" si="12"/>
        <v>0</v>
      </c>
      <c r="T52" s="1">
        <f t="shared" si="11"/>
        <v>0</v>
      </c>
      <c r="U52" s="1">
        <f t="shared" si="11"/>
        <v>0</v>
      </c>
      <c r="V52" s="1">
        <f t="shared" si="11"/>
        <v>0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15.75" customHeight="1" outlineLevel="1" x14ac:dyDescent="0.25">
      <c r="A53" s="10"/>
      <c r="B53" s="7" t="s">
        <v>12</v>
      </c>
      <c r="C53" s="1"/>
      <c r="D53" s="1">
        <f t="shared" ref="D53:S53" si="13">D10*$C10</f>
        <v>0</v>
      </c>
      <c r="E53" s="1">
        <f t="shared" si="13"/>
        <v>0</v>
      </c>
      <c r="F53" s="1">
        <f t="shared" si="13"/>
        <v>0</v>
      </c>
      <c r="G53" s="1">
        <f t="shared" si="13"/>
        <v>0</v>
      </c>
      <c r="H53" s="1">
        <f t="shared" si="13"/>
        <v>0</v>
      </c>
      <c r="I53" s="1">
        <f t="shared" si="13"/>
        <v>0</v>
      </c>
      <c r="J53" s="1">
        <f t="shared" si="13"/>
        <v>0</v>
      </c>
      <c r="K53" s="1">
        <f t="shared" si="13"/>
        <v>0</v>
      </c>
      <c r="L53" s="1">
        <f t="shared" si="13"/>
        <v>0</v>
      </c>
      <c r="M53" s="1">
        <f t="shared" si="13"/>
        <v>0</v>
      </c>
      <c r="N53" s="1">
        <f t="shared" si="13"/>
        <v>0</v>
      </c>
      <c r="O53" s="1">
        <f t="shared" si="13"/>
        <v>0</v>
      </c>
      <c r="P53" s="1">
        <f t="shared" si="13"/>
        <v>0</v>
      </c>
      <c r="Q53" s="1">
        <f t="shared" si="13"/>
        <v>0</v>
      </c>
      <c r="R53" s="1">
        <f t="shared" si="13"/>
        <v>0</v>
      </c>
      <c r="S53" s="1">
        <f t="shared" si="13"/>
        <v>0</v>
      </c>
      <c r="T53" s="1">
        <f t="shared" si="11"/>
        <v>0</v>
      </c>
      <c r="U53" s="1">
        <f t="shared" si="11"/>
        <v>0</v>
      </c>
      <c r="V53" s="1">
        <f t="shared" si="11"/>
        <v>0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 ht="15.75" customHeight="1" outlineLevel="1" x14ac:dyDescent="0.25">
      <c r="A54" s="10"/>
      <c r="B54" s="7" t="s">
        <v>14</v>
      </c>
      <c r="C54" s="1"/>
      <c r="D54" s="1">
        <f t="shared" ref="D54:S54" si="14">D11*$C11</f>
        <v>0</v>
      </c>
      <c r="E54" s="1">
        <f t="shared" si="14"/>
        <v>0</v>
      </c>
      <c r="F54" s="1">
        <f t="shared" si="14"/>
        <v>0</v>
      </c>
      <c r="G54" s="1">
        <f t="shared" si="14"/>
        <v>0</v>
      </c>
      <c r="H54" s="1">
        <f t="shared" si="14"/>
        <v>0</v>
      </c>
      <c r="I54" s="1">
        <f t="shared" si="14"/>
        <v>0</v>
      </c>
      <c r="J54" s="1">
        <f t="shared" si="14"/>
        <v>0</v>
      </c>
      <c r="K54" s="1">
        <f t="shared" si="14"/>
        <v>0</v>
      </c>
      <c r="L54" s="1">
        <f t="shared" si="14"/>
        <v>0</v>
      </c>
      <c r="M54" s="1">
        <f t="shared" si="14"/>
        <v>0</v>
      </c>
      <c r="N54" s="1">
        <f t="shared" si="14"/>
        <v>0</v>
      </c>
      <c r="O54" s="1">
        <f t="shared" si="14"/>
        <v>22118.399999999998</v>
      </c>
      <c r="P54" s="1">
        <f t="shared" si="14"/>
        <v>22118.399999999998</v>
      </c>
      <c r="Q54" s="1">
        <f t="shared" si="14"/>
        <v>22118.399999999998</v>
      </c>
      <c r="R54" s="1">
        <f t="shared" si="14"/>
        <v>7372.8</v>
      </c>
      <c r="S54" s="1">
        <f t="shared" si="14"/>
        <v>0</v>
      </c>
      <c r="T54" s="1">
        <f t="shared" si="11"/>
        <v>0</v>
      </c>
      <c r="U54" s="1">
        <f t="shared" si="11"/>
        <v>0</v>
      </c>
      <c r="V54" s="1">
        <f t="shared" si="11"/>
        <v>0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 ht="15.75" customHeight="1" outlineLevel="1" x14ac:dyDescent="0.25">
      <c r="A55" s="10"/>
      <c r="B55" s="7" t="s">
        <v>16</v>
      </c>
      <c r="C55" s="1"/>
      <c r="D55" s="1">
        <f t="shared" ref="D55:S55" si="15">D12*$C12</f>
        <v>0</v>
      </c>
      <c r="E55" s="1">
        <f t="shared" si="15"/>
        <v>0</v>
      </c>
      <c r="F55" s="1">
        <f t="shared" si="15"/>
        <v>0</v>
      </c>
      <c r="G55" s="1">
        <f t="shared" si="15"/>
        <v>0</v>
      </c>
      <c r="H55" s="1">
        <f t="shared" si="15"/>
        <v>0</v>
      </c>
      <c r="I55" s="1">
        <f t="shared" si="15"/>
        <v>0</v>
      </c>
      <c r="J55" s="1">
        <f t="shared" si="15"/>
        <v>0</v>
      </c>
      <c r="K55" s="1">
        <f t="shared" si="15"/>
        <v>17669.150000000001</v>
      </c>
      <c r="L55" s="1">
        <f t="shared" si="15"/>
        <v>35338.300000000003</v>
      </c>
      <c r="M55" s="1">
        <f t="shared" si="15"/>
        <v>35338.300000000003</v>
      </c>
      <c r="N55" s="1">
        <f t="shared" si="15"/>
        <v>70676.600000000006</v>
      </c>
      <c r="O55" s="1">
        <f t="shared" si="15"/>
        <v>53007.45</v>
      </c>
      <c r="P55" s="1">
        <f t="shared" si="15"/>
        <v>53007.45</v>
      </c>
      <c r="Q55" s="1">
        <f t="shared" si="15"/>
        <v>17669.150000000001</v>
      </c>
      <c r="R55" s="1">
        <f t="shared" si="15"/>
        <v>35338.300000000003</v>
      </c>
      <c r="S55" s="1">
        <f t="shared" si="15"/>
        <v>35338.300000000003</v>
      </c>
      <c r="T55" s="1">
        <f t="shared" si="11"/>
        <v>0</v>
      </c>
      <c r="U55" s="1">
        <f t="shared" si="11"/>
        <v>0</v>
      </c>
      <c r="V55" s="1">
        <f t="shared" si="11"/>
        <v>0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 ht="15.75" customHeight="1" outlineLevel="1" x14ac:dyDescent="0.25">
      <c r="A56" s="10"/>
      <c r="B56" s="7" t="s">
        <v>18</v>
      </c>
      <c r="C56" s="1"/>
      <c r="D56" s="1">
        <f t="shared" ref="D56:S56" si="16">D13*$C13</f>
        <v>0</v>
      </c>
      <c r="E56" s="1">
        <f t="shared" si="16"/>
        <v>0</v>
      </c>
      <c r="F56" s="1">
        <f t="shared" si="16"/>
        <v>27703</v>
      </c>
      <c r="G56" s="1">
        <f t="shared" si="16"/>
        <v>27276.799999999999</v>
      </c>
      <c r="H56" s="1">
        <f t="shared" si="16"/>
        <v>0</v>
      </c>
      <c r="I56" s="1">
        <f t="shared" si="16"/>
        <v>0</v>
      </c>
      <c r="J56" s="1">
        <f t="shared" si="16"/>
        <v>0</v>
      </c>
      <c r="K56" s="1">
        <f t="shared" si="16"/>
        <v>0</v>
      </c>
      <c r="L56" s="1">
        <f t="shared" si="16"/>
        <v>21310</v>
      </c>
      <c r="M56" s="1">
        <f t="shared" si="16"/>
        <v>31965</v>
      </c>
      <c r="N56" s="1">
        <f t="shared" si="16"/>
        <v>31965</v>
      </c>
      <c r="O56" s="1">
        <f t="shared" si="16"/>
        <v>53275</v>
      </c>
      <c r="P56" s="1">
        <f t="shared" si="16"/>
        <v>19605.2</v>
      </c>
      <c r="Q56" s="1">
        <f t="shared" si="16"/>
        <v>0</v>
      </c>
      <c r="R56" s="1">
        <f t="shared" si="16"/>
        <v>0</v>
      </c>
      <c r="S56" s="1">
        <f t="shared" si="16"/>
        <v>0</v>
      </c>
      <c r="T56" s="1">
        <f t="shared" si="11"/>
        <v>0</v>
      </c>
      <c r="U56" s="1">
        <f t="shared" si="11"/>
        <v>0</v>
      </c>
      <c r="V56" s="1">
        <f t="shared" si="11"/>
        <v>0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 ht="15.75" customHeight="1" outlineLevel="1" x14ac:dyDescent="0.25">
      <c r="A57" s="10"/>
      <c r="B57" s="7" t="s">
        <v>20</v>
      </c>
      <c r="C57" s="1"/>
      <c r="D57" s="1">
        <f t="shared" ref="D57:S57" si="17">D14*$C14</f>
        <v>0</v>
      </c>
      <c r="E57" s="1">
        <f t="shared" si="17"/>
        <v>0</v>
      </c>
      <c r="F57" s="1">
        <f t="shared" si="17"/>
        <v>0</v>
      </c>
      <c r="G57" s="1">
        <f t="shared" si="17"/>
        <v>0</v>
      </c>
      <c r="H57" s="1">
        <f t="shared" si="17"/>
        <v>0</v>
      </c>
      <c r="I57" s="1">
        <f t="shared" si="17"/>
        <v>0</v>
      </c>
      <c r="J57" s="1">
        <f t="shared" si="17"/>
        <v>0</v>
      </c>
      <c r="K57" s="1">
        <f t="shared" si="17"/>
        <v>0</v>
      </c>
      <c r="L57" s="1">
        <f t="shared" si="17"/>
        <v>67791.350000000006</v>
      </c>
      <c r="M57" s="1">
        <f t="shared" si="17"/>
        <v>135582.70000000001</v>
      </c>
      <c r="N57" s="1">
        <f t="shared" si="17"/>
        <v>271165.40000000002</v>
      </c>
      <c r="O57" s="1">
        <f t="shared" si="17"/>
        <v>203374.05</v>
      </c>
      <c r="P57" s="1">
        <f t="shared" si="17"/>
        <v>135582.70000000001</v>
      </c>
      <c r="Q57" s="1">
        <f t="shared" si="17"/>
        <v>135582.70000000001</v>
      </c>
      <c r="R57" s="1">
        <f t="shared" si="17"/>
        <v>67791.350000000006</v>
      </c>
      <c r="S57" s="1">
        <f t="shared" si="17"/>
        <v>135582.70000000001</v>
      </c>
      <c r="T57" s="1">
        <f t="shared" si="11"/>
        <v>135582.70000000001</v>
      </c>
      <c r="U57" s="1">
        <f t="shared" si="11"/>
        <v>67791.350000000006</v>
      </c>
      <c r="V57" s="1">
        <f t="shared" si="11"/>
        <v>0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 ht="15.75" customHeight="1" outlineLevel="1" x14ac:dyDescent="0.25">
      <c r="A58" s="10"/>
      <c r="B58" s="7" t="s">
        <v>22</v>
      </c>
      <c r="C58" s="1"/>
      <c r="D58" s="1">
        <f t="shared" ref="D58:S58" si="18">D15*$C15</f>
        <v>0</v>
      </c>
      <c r="E58" s="1">
        <f t="shared" si="18"/>
        <v>0</v>
      </c>
      <c r="F58" s="1">
        <f t="shared" si="18"/>
        <v>0</v>
      </c>
      <c r="G58" s="1">
        <f t="shared" si="18"/>
        <v>0</v>
      </c>
      <c r="H58" s="1">
        <f t="shared" si="18"/>
        <v>0</v>
      </c>
      <c r="I58" s="1">
        <f t="shared" si="18"/>
        <v>0</v>
      </c>
      <c r="J58" s="1">
        <f t="shared" si="18"/>
        <v>0</v>
      </c>
      <c r="K58" s="1">
        <f t="shared" si="18"/>
        <v>0</v>
      </c>
      <c r="L58" s="1">
        <f t="shared" si="18"/>
        <v>0</v>
      </c>
      <c r="M58" s="1">
        <f t="shared" si="18"/>
        <v>0</v>
      </c>
      <c r="N58" s="1">
        <f t="shared" si="18"/>
        <v>22080</v>
      </c>
      <c r="O58" s="1">
        <f t="shared" si="18"/>
        <v>27599.999999999996</v>
      </c>
      <c r="P58" s="1">
        <f t="shared" si="18"/>
        <v>5520</v>
      </c>
      <c r="Q58" s="1">
        <f t="shared" si="18"/>
        <v>0</v>
      </c>
      <c r="R58" s="1">
        <f t="shared" si="18"/>
        <v>0</v>
      </c>
      <c r="S58" s="1">
        <f t="shared" si="18"/>
        <v>0</v>
      </c>
      <c r="T58" s="1">
        <f t="shared" si="11"/>
        <v>0</v>
      </c>
      <c r="U58" s="1">
        <f t="shared" si="11"/>
        <v>0</v>
      </c>
      <c r="V58" s="1">
        <f t="shared" si="11"/>
        <v>0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 ht="15.75" customHeight="1" outlineLevel="1" x14ac:dyDescent="0.25">
      <c r="A59" s="10"/>
      <c r="B59" s="7" t="s">
        <v>24</v>
      </c>
      <c r="C59" s="1"/>
      <c r="D59" s="1">
        <f t="shared" ref="D59:S59" si="19">D16*$C16</f>
        <v>0</v>
      </c>
      <c r="E59" s="1">
        <f t="shared" si="19"/>
        <v>0</v>
      </c>
      <c r="F59" s="1">
        <f t="shared" si="19"/>
        <v>50599.999999999993</v>
      </c>
      <c r="G59" s="1">
        <f t="shared" si="19"/>
        <v>0</v>
      </c>
      <c r="H59" s="1">
        <f t="shared" si="19"/>
        <v>0</v>
      </c>
      <c r="I59" s="1">
        <f t="shared" si="19"/>
        <v>0</v>
      </c>
      <c r="J59" s="1">
        <f t="shared" si="19"/>
        <v>0</v>
      </c>
      <c r="K59" s="1">
        <f t="shared" si="19"/>
        <v>0</v>
      </c>
      <c r="L59" s="1">
        <f t="shared" si="19"/>
        <v>0</v>
      </c>
      <c r="M59" s="1">
        <f t="shared" si="19"/>
        <v>0</v>
      </c>
      <c r="N59" s="1">
        <f t="shared" si="19"/>
        <v>0</v>
      </c>
      <c r="O59" s="1">
        <f t="shared" si="19"/>
        <v>0</v>
      </c>
      <c r="P59" s="1">
        <f t="shared" si="19"/>
        <v>0</v>
      </c>
      <c r="Q59" s="1">
        <f t="shared" si="19"/>
        <v>0</v>
      </c>
      <c r="R59" s="1">
        <f t="shared" si="19"/>
        <v>0</v>
      </c>
      <c r="S59" s="1">
        <f t="shared" si="19"/>
        <v>0</v>
      </c>
      <c r="T59" s="1">
        <f t="shared" si="11"/>
        <v>0</v>
      </c>
      <c r="U59" s="1">
        <f t="shared" si="11"/>
        <v>0</v>
      </c>
      <c r="V59" s="1">
        <f t="shared" si="11"/>
        <v>0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ht="15.75" customHeight="1" outlineLevel="1" x14ac:dyDescent="0.25">
      <c r="A60" s="10"/>
      <c r="B60" s="7" t="s">
        <v>26</v>
      </c>
      <c r="C60" s="1"/>
      <c r="D60" s="1">
        <f t="shared" ref="D60:S60" si="20">D17*$C17</f>
        <v>0</v>
      </c>
      <c r="E60" s="1">
        <f t="shared" si="20"/>
        <v>0</v>
      </c>
      <c r="F60" s="1">
        <f t="shared" si="20"/>
        <v>0</v>
      </c>
      <c r="G60" s="1">
        <f t="shared" si="20"/>
        <v>0</v>
      </c>
      <c r="H60" s="1">
        <f t="shared" si="20"/>
        <v>0</v>
      </c>
      <c r="I60" s="1">
        <f t="shared" si="20"/>
        <v>0</v>
      </c>
      <c r="J60" s="1">
        <f t="shared" si="20"/>
        <v>0</v>
      </c>
      <c r="K60" s="1">
        <f t="shared" si="20"/>
        <v>0</v>
      </c>
      <c r="L60" s="1">
        <f t="shared" si="20"/>
        <v>0</v>
      </c>
      <c r="M60" s="1">
        <f t="shared" si="20"/>
        <v>0</v>
      </c>
      <c r="N60" s="1">
        <f t="shared" si="20"/>
        <v>12535</v>
      </c>
      <c r="O60" s="1">
        <f t="shared" si="20"/>
        <v>37604.999999999993</v>
      </c>
      <c r="P60" s="1">
        <f t="shared" si="20"/>
        <v>18802.499999999996</v>
      </c>
      <c r="Q60" s="1">
        <f t="shared" si="20"/>
        <v>18802.499999999996</v>
      </c>
      <c r="R60" s="1">
        <f t="shared" si="20"/>
        <v>12535</v>
      </c>
      <c r="S60" s="1">
        <f t="shared" si="20"/>
        <v>12535</v>
      </c>
      <c r="T60" s="1">
        <f t="shared" si="11"/>
        <v>12535</v>
      </c>
      <c r="U60" s="1">
        <f t="shared" si="11"/>
        <v>0</v>
      </c>
      <c r="V60" s="1">
        <f t="shared" si="11"/>
        <v>0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.75" customHeight="1" outlineLevel="1" x14ac:dyDescent="0.25">
      <c r="A61" s="10"/>
      <c r="B61" s="7" t="s">
        <v>28</v>
      </c>
      <c r="C61" s="1"/>
      <c r="D61" s="1">
        <f t="shared" ref="D61:S61" si="21">D18*$C18</f>
        <v>0</v>
      </c>
      <c r="E61" s="1">
        <f t="shared" si="21"/>
        <v>0</v>
      </c>
      <c r="F61" s="1">
        <f t="shared" si="21"/>
        <v>0</v>
      </c>
      <c r="G61" s="1">
        <f t="shared" si="21"/>
        <v>0</v>
      </c>
      <c r="H61" s="1">
        <f t="shared" si="21"/>
        <v>0</v>
      </c>
      <c r="I61" s="1">
        <f t="shared" si="21"/>
        <v>0</v>
      </c>
      <c r="J61" s="1">
        <f t="shared" si="21"/>
        <v>0</v>
      </c>
      <c r="K61" s="1">
        <f t="shared" si="21"/>
        <v>0</v>
      </c>
      <c r="L61" s="1">
        <f t="shared" si="21"/>
        <v>0</v>
      </c>
      <c r="M61" s="1">
        <f t="shared" si="21"/>
        <v>0</v>
      </c>
      <c r="N61" s="1">
        <f t="shared" si="21"/>
        <v>0</v>
      </c>
      <c r="O61" s="1">
        <f t="shared" si="21"/>
        <v>0</v>
      </c>
      <c r="P61" s="1">
        <f t="shared" si="21"/>
        <v>0</v>
      </c>
      <c r="Q61" s="1">
        <f t="shared" si="21"/>
        <v>0</v>
      </c>
      <c r="R61" s="1">
        <f t="shared" si="21"/>
        <v>0</v>
      </c>
      <c r="S61" s="1">
        <f t="shared" si="21"/>
        <v>0</v>
      </c>
      <c r="T61" s="1">
        <f t="shared" si="11"/>
        <v>0</v>
      </c>
      <c r="U61" s="1">
        <f t="shared" si="11"/>
        <v>0</v>
      </c>
      <c r="V61" s="1">
        <f t="shared" si="11"/>
        <v>0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.75" customHeight="1" outlineLevel="1" x14ac:dyDescent="0.25">
      <c r="A62" s="10"/>
      <c r="B62" s="7" t="s">
        <v>30</v>
      </c>
      <c r="C62" s="1"/>
      <c r="D62" s="1">
        <f t="shared" ref="D62:S62" si="22">D19*$C19</f>
        <v>0</v>
      </c>
      <c r="E62" s="1">
        <f t="shared" si="22"/>
        <v>39675</v>
      </c>
      <c r="F62" s="1">
        <f t="shared" si="22"/>
        <v>0</v>
      </c>
      <c r="G62" s="1">
        <f t="shared" si="22"/>
        <v>2645</v>
      </c>
      <c r="H62" s="1">
        <f t="shared" si="22"/>
        <v>2645</v>
      </c>
      <c r="I62" s="1">
        <f t="shared" si="22"/>
        <v>0</v>
      </c>
      <c r="J62" s="1">
        <f t="shared" si="22"/>
        <v>0</v>
      </c>
      <c r="K62" s="1">
        <f t="shared" si="22"/>
        <v>0</v>
      </c>
      <c r="L62" s="1">
        <f t="shared" si="22"/>
        <v>79350</v>
      </c>
      <c r="M62" s="1">
        <f t="shared" si="22"/>
        <v>264500</v>
      </c>
      <c r="N62" s="1">
        <f t="shared" si="22"/>
        <v>317400</v>
      </c>
      <c r="O62" s="1">
        <f t="shared" si="22"/>
        <v>264500</v>
      </c>
      <c r="P62" s="1">
        <f t="shared" si="22"/>
        <v>208955</v>
      </c>
      <c r="Q62" s="1">
        <f t="shared" si="22"/>
        <v>407330</v>
      </c>
      <c r="R62" s="1">
        <f t="shared" si="22"/>
        <v>370300.00000000006</v>
      </c>
      <c r="S62" s="1">
        <f t="shared" si="22"/>
        <v>423200</v>
      </c>
      <c r="T62" s="1">
        <f t="shared" si="11"/>
        <v>264500</v>
      </c>
      <c r="U62" s="1">
        <f t="shared" si="11"/>
        <v>0</v>
      </c>
      <c r="V62" s="1">
        <f t="shared" si="11"/>
        <v>0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.75" customHeight="1" outlineLevel="1" x14ac:dyDescent="0.25">
      <c r="A63" s="10"/>
      <c r="B63" s="7" t="s">
        <v>32</v>
      </c>
      <c r="C63" s="1"/>
      <c r="D63" s="1">
        <f t="shared" ref="D63:S63" si="23">D20*$C20</f>
        <v>0</v>
      </c>
      <c r="E63" s="1">
        <f t="shared" si="23"/>
        <v>0</v>
      </c>
      <c r="F63" s="1">
        <f t="shared" si="23"/>
        <v>0</v>
      </c>
      <c r="G63" s="1">
        <f t="shared" si="23"/>
        <v>0</v>
      </c>
      <c r="H63" s="1">
        <f t="shared" si="23"/>
        <v>0</v>
      </c>
      <c r="I63" s="1">
        <f t="shared" si="23"/>
        <v>0</v>
      </c>
      <c r="J63" s="1">
        <f t="shared" si="23"/>
        <v>0</v>
      </c>
      <c r="K63" s="1">
        <f t="shared" si="23"/>
        <v>0</v>
      </c>
      <c r="L63" s="1">
        <f t="shared" si="23"/>
        <v>8625</v>
      </c>
      <c r="M63" s="1">
        <f t="shared" si="23"/>
        <v>28750</v>
      </c>
      <c r="N63" s="1">
        <f t="shared" si="23"/>
        <v>34500</v>
      </c>
      <c r="O63" s="1">
        <f t="shared" si="23"/>
        <v>28750</v>
      </c>
      <c r="P63" s="1">
        <f t="shared" si="23"/>
        <v>22712.5</v>
      </c>
      <c r="Q63" s="1">
        <f t="shared" si="23"/>
        <v>44275</v>
      </c>
      <c r="R63" s="1">
        <f t="shared" si="23"/>
        <v>40250.000000000007</v>
      </c>
      <c r="S63" s="1">
        <f t="shared" si="23"/>
        <v>46000</v>
      </c>
      <c r="T63" s="1">
        <f t="shared" si="11"/>
        <v>28750</v>
      </c>
      <c r="U63" s="1">
        <f t="shared" si="11"/>
        <v>4887.5</v>
      </c>
      <c r="V63" s="1">
        <f t="shared" si="11"/>
        <v>0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.75" customHeight="1" outlineLevel="1" x14ac:dyDescent="0.25">
      <c r="A64" s="10"/>
      <c r="B64" s="7" t="s">
        <v>34</v>
      </c>
      <c r="C64" s="1"/>
      <c r="D64" s="1">
        <f t="shared" ref="D64:S64" si="24">D21*$C21</f>
        <v>0</v>
      </c>
      <c r="E64" s="1">
        <f t="shared" si="24"/>
        <v>0</v>
      </c>
      <c r="F64" s="1">
        <f t="shared" si="24"/>
        <v>0</v>
      </c>
      <c r="G64" s="1">
        <f t="shared" si="24"/>
        <v>0</v>
      </c>
      <c r="H64" s="1">
        <f t="shared" si="24"/>
        <v>0</v>
      </c>
      <c r="I64" s="1">
        <f t="shared" si="24"/>
        <v>0</v>
      </c>
      <c r="J64" s="1">
        <f t="shared" si="24"/>
        <v>0</v>
      </c>
      <c r="K64" s="1">
        <f t="shared" si="24"/>
        <v>0</v>
      </c>
      <c r="L64" s="1">
        <f t="shared" si="24"/>
        <v>7244.9999999999991</v>
      </c>
      <c r="M64" s="1">
        <f t="shared" si="24"/>
        <v>24150</v>
      </c>
      <c r="N64" s="1">
        <f t="shared" si="24"/>
        <v>28979.999999999996</v>
      </c>
      <c r="O64" s="1">
        <f t="shared" si="24"/>
        <v>24150</v>
      </c>
      <c r="P64" s="1">
        <f t="shared" si="24"/>
        <v>19078.499999999996</v>
      </c>
      <c r="Q64" s="1">
        <f t="shared" si="24"/>
        <v>37190.999999999993</v>
      </c>
      <c r="R64" s="1">
        <f t="shared" si="24"/>
        <v>33810</v>
      </c>
      <c r="S64" s="1">
        <f t="shared" si="24"/>
        <v>38639.999999999993</v>
      </c>
      <c r="T64" s="1">
        <f t="shared" si="11"/>
        <v>24150</v>
      </c>
      <c r="U64" s="1">
        <f t="shared" si="11"/>
        <v>4105.5</v>
      </c>
      <c r="V64" s="1">
        <f t="shared" si="11"/>
        <v>0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5.75" customHeight="1" outlineLevel="1" x14ac:dyDescent="0.25">
      <c r="A65" s="10"/>
      <c r="B65" s="7" t="s">
        <v>36</v>
      </c>
      <c r="C65" s="1"/>
      <c r="D65" s="1">
        <f t="shared" ref="D65:S65" si="25">D22*$C22</f>
        <v>0</v>
      </c>
      <c r="E65" s="1">
        <f t="shared" si="25"/>
        <v>0</v>
      </c>
      <c r="F65" s="1">
        <f t="shared" si="25"/>
        <v>0</v>
      </c>
      <c r="G65" s="1">
        <f t="shared" si="25"/>
        <v>0</v>
      </c>
      <c r="H65" s="1">
        <f t="shared" si="25"/>
        <v>0</v>
      </c>
      <c r="I65" s="1">
        <f t="shared" si="25"/>
        <v>0</v>
      </c>
      <c r="J65" s="1">
        <f t="shared" si="25"/>
        <v>0</v>
      </c>
      <c r="K65" s="1">
        <f t="shared" si="25"/>
        <v>0</v>
      </c>
      <c r="L65" s="1">
        <f t="shared" si="25"/>
        <v>2691</v>
      </c>
      <c r="M65" s="1">
        <f t="shared" si="25"/>
        <v>8970</v>
      </c>
      <c r="N65" s="1">
        <f t="shared" si="25"/>
        <v>10764</v>
      </c>
      <c r="O65" s="1">
        <f t="shared" si="25"/>
        <v>8970</v>
      </c>
      <c r="P65" s="1">
        <f t="shared" si="25"/>
        <v>7086.3</v>
      </c>
      <c r="Q65" s="1">
        <f t="shared" si="25"/>
        <v>13813.8</v>
      </c>
      <c r="R65" s="1">
        <f t="shared" si="25"/>
        <v>12558.000000000002</v>
      </c>
      <c r="S65" s="1">
        <f t="shared" si="25"/>
        <v>14352</v>
      </c>
      <c r="T65" s="1">
        <f t="shared" si="11"/>
        <v>8970</v>
      </c>
      <c r="U65" s="1">
        <f t="shared" si="11"/>
        <v>1524.9</v>
      </c>
      <c r="V65" s="1">
        <f t="shared" si="11"/>
        <v>0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5.75" customHeight="1" outlineLevel="1" x14ac:dyDescent="0.25">
      <c r="A66" s="10"/>
      <c r="B66" s="7" t="s">
        <v>38</v>
      </c>
      <c r="C66" s="1"/>
      <c r="D66" s="1">
        <f t="shared" ref="D66:S66" si="26">D23*$C23</f>
        <v>0</v>
      </c>
      <c r="E66" s="1">
        <f t="shared" si="26"/>
        <v>0</v>
      </c>
      <c r="F66" s="1">
        <f t="shared" si="26"/>
        <v>0</v>
      </c>
      <c r="G66" s="1">
        <f t="shared" si="26"/>
        <v>0</v>
      </c>
      <c r="H66" s="1">
        <f t="shared" si="26"/>
        <v>0</v>
      </c>
      <c r="I66" s="1">
        <f t="shared" si="26"/>
        <v>0</v>
      </c>
      <c r="J66" s="1">
        <f t="shared" si="26"/>
        <v>0</v>
      </c>
      <c r="K66" s="1">
        <f t="shared" si="26"/>
        <v>0</v>
      </c>
      <c r="L66" s="1">
        <f t="shared" si="26"/>
        <v>9660</v>
      </c>
      <c r="M66" s="1">
        <f t="shared" si="26"/>
        <v>32200</v>
      </c>
      <c r="N66" s="1">
        <f t="shared" si="26"/>
        <v>38640</v>
      </c>
      <c r="O66" s="1">
        <f t="shared" si="26"/>
        <v>32200</v>
      </c>
      <c r="P66" s="1">
        <f t="shared" si="26"/>
        <v>25438</v>
      </c>
      <c r="Q66" s="1">
        <f t="shared" si="26"/>
        <v>49588</v>
      </c>
      <c r="R66" s="1">
        <f t="shared" si="26"/>
        <v>45080.000000000007</v>
      </c>
      <c r="S66" s="1">
        <f t="shared" si="26"/>
        <v>51520</v>
      </c>
      <c r="T66" s="1">
        <f t="shared" si="11"/>
        <v>32200</v>
      </c>
      <c r="U66" s="1">
        <f t="shared" si="11"/>
        <v>5474</v>
      </c>
      <c r="V66" s="1">
        <f t="shared" si="11"/>
        <v>0</v>
      </c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5.75" customHeight="1" outlineLevel="1" x14ac:dyDescent="0.25">
      <c r="A67" s="10"/>
      <c r="B67" s="7" t="s">
        <v>40</v>
      </c>
      <c r="C67" s="1"/>
      <c r="D67" s="1">
        <f t="shared" ref="D67:S67" si="27">D24*$C24</f>
        <v>0</v>
      </c>
      <c r="E67" s="1">
        <f t="shared" si="27"/>
        <v>0</v>
      </c>
      <c r="F67" s="1">
        <f t="shared" si="27"/>
        <v>0</v>
      </c>
      <c r="G67" s="1">
        <f t="shared" si="27"/>
        <v>0</v>
      </c>
      <c r="H67" s="1">
        <f t="shared" si="27"/>
        <v>0</v>
      </c>
      <c r="I67" s="1">
        <f t="shared" si="27"/>
        <v>0</v>
      </c>
      <c r="J67" s="1">
        <f t="shared" si="27"/>
        <v>0</v>
      </c>
      <c r="K67" s="1">
        <f t="shared" si="27"/>
        <v>0</v>
      </c>
      <c r="L67" s="1">
        <f t="shared" si="27"/>
        <v>0</v>
      </c>
      <c r="M67" s="1">
        <f t="shared" si="27"/>
        <v>0</v>
      </c>
      <c r="N67" s="1">
        <f t="shared" si="27"/>
        <v>0</v>
      </c>
      <c r="O67" s="1">
        <f t="shared" si="27"/>
        <v>0</v>
      </c>
      <c r="P67" s="1">
        <f t="shared" si="27"/>
        <v>0</v>
      </c>
      <c r="Q67" s="1">
        <f t="shared" si="27"/>
        <v>0</v>
      </c>
      <c r="R67" s="1">
        <f t="shared" si="27"/>
        <v>0</v>
      </c>
      <c r="S67" s="1">
        <f t="shared" si="27"/>
        <v>1724.9999999999998</v>
      </c>
      <c r="T67" s="1">
        <f t="shared" si="11"/>
        <v>1380</v>
      </c>
      <c r="U67" s="1">
        <f t="shared" si="11"/>
        <v>345</v>
      </c>
      <c r="V67" s="1">
        <f t="shared" si="11"/>
        <v>0</v>
      </c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 ht="15.75" customHeight="1" outlineLevel="1" x14ac:dyDescent="0.25">
      <c r="A68" s="10"/>
      <c r="B68" s="7" t="s">
        <v>42</v>
      </c>
      <c r="C68" s="1"/>
      <c r="D68" s="1">
        <f t="shared" ref="D68:S68" si="28">D25*$C25</f>
        <v>0</v>
      </c>
      <c r="E68" s="1">
        <f t="shared" si="28"/>
        <v>5750</v>
      </c>
      <c r="F68" s="1">
        <f t="shared" si="28"/>
        <v>0</v>
      </c>
      <c r="G68" s="1">
        <f t="shared" si="28"/>
        <v>0</v>
      </c>
      <c r="H68" s="1">
        <f t="shared" si="28"/>
        <v>0</v>
      </c>
      <c r="I68" s="1">
        <f t="shared" si="28"/>
        <v>0</v>
      </c>
      <c r="J68" s="1">
        <f t="shared" si="28"/>
        <v>0</v>
      </c>
      <c r="K68" s="1">
        <f t="shared" si="28"/>
        <v>0</v>
      </c>
      <c r="L68" s="1">
        <f t="shared" si="28"/>
        <v>0</v>
      </c>
      <c r="M68" s="1">
        <f t="shared" si="28"/>
        <v>0</v>
      </c>
      <c r="N68" s="1">
        <f t="shared" si="28"/>
        <v>0</v>
      </c>
      <c r="O68" s="1">
        <f t="shared" si="28"/>
        <v>0</v>
      </c>
      <c r="P68" s="1">
        <f t="shared" si="28"/>
        <v>0</v>
      </c>
      <c r="Q68" s="1">
        <f t="shared" si="28"/>
        <v>0</v>
      </c>
      <c r="R68" s="1">
        <f t="shared" si="28"/>
        <v>0</v>
      </c>
      <c r="S68" s="1">
        <f t="shared" si="28"/>
        <v>0</v>
      </c>
      <c r="T68" s="1">
        <f t="shared" si="11"/>
        <v>0</v>
      </c>
      <c r="U68" s="1">
        <f t="shared" si="11"/>
        <v>0</v>
      </c>
      <c r="V68" s="1">
        <f t="shared" si="11"/>
        <v>0</v>
      </c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ht="15.75" customHeight="1" outlineLevel="1" x14ac:dyDescent="0.25">
      <c r="A69" s="10"/>
      <c r="B69" s="7" t="s">
        <v>44</v>
      </c>
      <c r="C69" s="1"/>
      <c r="D69" s="1">
        <f t="shared" ref="D69:S69" si="29">D26*$C26</f>
        <v>0</v>
      </c>
      <c r="E69" s="1">
        <f t="shared" si="29"/>
        <v>0</v>
      </c>
      <c r="F69" s="1">
        <f t="shared" si="29"/>
        <v>0</v>
      </c>
      <c r="G69" s="1">
        <f t="shared" si="29"/>
        <v>0</v>
      </c>
      <c r="H69" s="1">
        <f t="shared" si="29"/>
        <v>0</v>
      </c>
      <c r="I69" s="1">
        <f t="shared" si="29"/>
        <v>0</v>
      </c>
      <c r="J69" s="1">
        <f t="shared" si="29"/>
        <v>0</v>
      </c>
      <c r="K69" s="1">
        <f t="shared" si="29"/>
        <v>0</v>
      </c>
      <c r="L69" s="1">
        <f t="shared" si="29"/>
        <v>0</v>
      </c>
      <c r="M69" s="1">
        <f t="shared" si="29"/>
        <v>0</v>
      </c>
      <c r="N69" s="1">
        <f t="shared" si="29"/>
        <v>10350</v>
      </c>
      <c r="O69" s="1">
        <f t="shared" si="29"/>
        <v>16559.999999999996</v>
      </c>
      <c r="P69" s="1">
        <f t="shared" si="29"/>
        <v>10350</v>
      </c>
      <c r="Q69" s="1">
        <f t="shared" si="29"/>
        <v>7762.4999999999982</v>
      </c>
      <c r="R69" s="1">
        <f t="shared" si="29"/>
        <v>0</v>
      </c>
      <c r="S69" s="1">
        <f t="shared" si="29"/>
        <v>0</v>
      </c>
      <c r="T69" s="1">
        <f t="shared" si="11"/>
        <v>0</v>
      </c>
      <c r="U69" s="1">
        <f t="shared" si="11"/>
        <v>6727.4999999999991</v>
      </c>
      <c r="V69" s="1">
        <f t="shared" si="11"/>
        <v>0</v>
      </c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5.75" customHeight="1" outlineLevel="1" x14ac:dyDescent="0.25">
      <c r="A70" s="10"/>
      <c r="B70" s="7" t="s">
        <v>46</v>
      </c>
      <c r="C70" s="1"/>
      <c r="D70" s="1">
        <f>D27*$C27</f>
        <v>0</v>
      </c>
      <c r="E70" s="1">
        <f t="shared" ref="E70:S82" si="30">E27*$C27</f>
        <v>52650</v>
      </c>
      <c r="F70" s="1">
        <f t="shared" si="30"/>
        <v>20475</v>
      </c>
      <c r="G70" s="1">
        <f t="shared" si="30"/>
        <v>53325</v>
      </c>
      <c r="H70" s="1">
        <f t="shared" si="30"/>
        <v>72900</v>
      </c>
      <c r="I70" s="1">
        <f t="shared" si="30"/>
        <v>0</v>
      </c>
      <c r="J70" s="1">
        <f t="shared" si="30"/>
        <v>6975</v>
      </c>
      <c r="K70" s="1">
        <f t="shared" si="30"/>
        <v>0</v>
      </c>
      <c r="L70" s="1">
        <f t="shared" si="30"/>
        <v>6750</v>
      </c>
      <c r="M70" s="1">
        <f t="shared" si="30"/>
        <v>6750</v>
      </c>
      <c r="N70" s="1">
        <f t="shared" si="30"/>
        <v>0</v>
      </c>
      <c r="O70" s="1">
        <f t="shared" si="30"/>
        <v>0</v>
      </c>
      <c r="P70" s="1">
        <f t="shared" si="30"/>
        <v>5175</v>
      </c>
      <c r="Q70" s="1">
        <f t="shared" si="30"/>
        <v>0</v>
      </c>
      <c r="R70" s="1">
        <f t="shared" si="30"/>
        <v>0</v>
      </c>
      <c r="S70" s="1">
        <f t="shared" si="30"/>
        <v>0</v>
      </c>
      <c r="T70" s="1">
        <f t="shared" si="11"/>
        <v>0</v>
      </c>
      <c r="U70" s="1">
        <f t="shared" si="11"/>
        <v>0</v>
      </c>
      <c r="V70" s="1">
        <f t="shared" si="11"/>
        <v>0</v>
      </c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ht="15.75" customHeight="1" outlineLevel="1" x14ac:dyDescent="0.25">
      <c r="A71" s="10"/>
      <c r="B71" s="7" t="s">
        <v>48</v>
      </c>
      <c r="C71" s="1"/>
      <c r="D71" s="1">
        <f t="shared" ref="D71:S82" si="31">D28*$C28</f>
        <v>0</v>
      </c>
      <c r="E71" s="1">
        <f t="shared" si="31"/>
        <v>0</v>
      </c>
      <c r="F71" s="1">
        <f t="shared" si="31"/>
        <v>0</v>
      </c>
      <c r="G71" s="1">
        <f t="shared" si="31"/>
        <v>0</v>
      </c>
      <c r="H71" s="1">
        <f t="shared" si="31"/>
        <v>0</v>
      </c>
      <c r="I71" s="1">
        <f t="shared" si="31"/>
        <v>0</v>
      </c>
      <c r="J71" s="1">
        <f t="shared" si="31"/>
        <v>0</v>
      </c>
      <c r="K71" s="1">
        <f t="shared" si="31"/>
        <v>0</v>
      </c>
      <c r="L71" s="1">
        <f t="shared" si="31"/>
        <v>0</v>
      </c>
      <c r="M71" s="1">
        <f t="shared" si="31"/>
        <v>0</v>
      </c>
      <c r="N71" s="1">
        <f t="shared" si="31"/>
        <v>0</v>
      </c>
      <c r="O71" s="1">
        <f t="shared" si="31"/>
        <v>0</v>
      </c>
      <c r="P71" s="1">
        <f t="shared" si="31"/>
        <v>0</v>
      </c>
      <c r="Q71" s="1">
        <f t="shared" si="31"/>
        <v>0</v>
      </c>
      <c r="R71" s="1">
        <f t="shared" si="31"/>
        <v>0</v>
      </c>
      <c r="S71" s="1">
        <f t="shared" si="31"/>
        <v>0</v>
      </c>
      <c r="T71" s="1">
        <f t="shared" si="11"/>
        <v>6000</v>
      </c>
      <c r="U71" s="1">
        <f t="shared" si="11"/>
        <v>6000</v>
      </c>
      <c r="V71" s="1">
        <f t="shared" si="11"/>
        <v>0</v>
      </c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ht="15.75" customHeight="1" outlineLevel="1" x14ac:dyDescent="0.25">
      <c r="A72" s="10"/>
      <c r="B72" s="7" t="s">
        <v>85</v>
      </c>
      <c r="C72" s="1"/>
      <c r="D72" s="1">
        <f t="shared" si="31"/>
        <v>0</v>
      </c>
      <c r="E72" s="1">
        <f t="shared" si="30"/>
        <v>0</v>
      </c>
      <c r="F72" s="1">
        <f t="shared" si="30"/>
        <v>0</v>
      </c>
      <c r="G72" s="1">
        <f t="shared" si="30"/>
        <v>44091.354330000002</v>
      </c>
      <c r="H72" s="1">
        <f t="shared" si="30"/>
        <v>10751.19924</v>
      </c>
      <c r="I72" s="1">
        <f t="shared" si="30"/>
        <v>0</v>
      </c>
      <c r="J72" s="1">
        <f t="shared" si="30"/>
        <v>0</v>
      </c>
      <c r="K72" s="1">
        <f t="shared" si="30"/>
        <v>0</v>
      </c>
      <c r="L72" s="1">
        <f t="shared" si="30"/>
        <v>2344.6764300000004</v>
      </c>
      <c r="M72" s="1">
        <f t="shared" si="30"/>
        <v>0</v>
      </c>
      <c r="N72" s="1">
        <f t="shared" si="30"/>
        <v>0</v>
      </c>
      <c r="O72" s="1">
        <f t="shared" si="30"/>
        <v>0</v>
      </c>
      <c r="P72" s="1">
        <f t="shared" si="30"/>
        <v>0</v>
      </c>
      <c r="Q72" s="1">
        <f t="shared" si="30"/>
        <v>0</v>
      </c>
      <c r="R72" s="1">
        <f t="shared" si="30"/>
        <v>0</v>
      </c>
      <c r="S72" s="1">
        <f t="shared" si="30"/>
        <v>0</v>
      </c>
      <c r="T72" s="1">
        <f t="shared" si="11"/>
        <v>0</v>
      </c>
      <c r="U72" s="1">
        <f t="shared" si="11"/>
        <v>0</v>
      </c>
      <c r="V72" s="1">
        <f t="shared" si="11"/>
        <v>0</v>
      </c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ht="15.75" customHeight="1" x14ac:dyDescent="0.25">
      <c r="A73" s="10"/>
      <c r="B73" s="7" t="s">
        <v>76</v>
      </c>
      <c r="C73" s="1"/>
      <c r="D73" s="1">
        <f t="shared" si="31"/>
        <v>0</v>
      </c>
      <c r="E73" s="1">
        <f t="shared" si="30"/>
        <v>0</v>
      </c>
      <c r="F73" s="1">
        <f t="shared" si="30"/>
        <v>0</v>
      </c>
      <c r="G73" s="1">
        <f t="shared" si="30"/>
        <v>0</v>
      </c>
      <c r="H73" s="1">
        <f t="shared" si="30"/>
        <v>0</v>
      </c>
      <c r="I73" s="1">
        <f t="shared" si="30"/>
        <v>0</v>
      </c>
      <c r="J73" s="1">
        <f t="shared" si="30"/>
        <v>0</v>
      </c>
      <c r="K73" s="1">
        <f t="shared" si="30"/>
        <v>23866.785</v>
      </c>
      <c r="L73" s="1">
        <f t="shared" si="30"/>
        <v>38186.856</v>
      </c>
      <c r="M73" s="1">
        <f t="shared" si="30"/>
        <v>23866.785</v>
      </c>
      <c r="N73" s="1">
        <f t="shared" si="30"/>
        <v>0</v>
      </c>
      <c r="O73" s="1">
        <f t="shared" si="30"/>
        <v>0</v>
      </c>
      <c r="P73" s="1">
        <f t="shared" si="30"/>
        <v>9546.7139999999999</v>
      </c>
      <c r="Q73" s="1">
        <f t="shared" si="30"/>
        <v>0</v>
      </c>
      <c r="R73" s="1">
        <f t="shared" si="30"/>
        <v>0</v>
      </c>
      <c r="S73" s="1">
        <f t="shared" si="30"/>
        <v>0</v>
      </c>
      <c r="T73" s="1">
        <f t="shared" si="11"/>
        <v>0</v>
      </c>
      <c r="U73" s="1">
        <f t="shared" si="11"/>
        <v>0</v>
      </c>
      <c r="V73" s="1">
        <f t="shared" si="11"/>
        <v>0</v>
      </c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ht="15.75" customHeight="1" x14ac:dyDescent="0.25">
      <c r="A74" s="10"/>
      <c r="B74" s="7" t="s">
        <v>75</v>
      </c>
      <c r="C74" s="1"/>
      <c r="D74" s="1">
        <f t="shared" si="31"/>
        <v>0</v>
      </c>
      <c r="E74" s="1">
        <f t="shared" si="30"/>
        <v>0</v>
      </c>
      <c r="F74" s="1">
        <f t="shared" si="30"/>
        <v>0</v>
      </c>
      <c r="G74" s="1">
        <f t="shared" si="30"/>
        <v>0</v>
      </c>
      <c r="H74" s="1">
        <f t="shared" si="30"/>
        <v>0</v>
      </c>
      <c r="I74" s="1">
        <f t="shared" si="30"/>
        <v>0</v>
      </c>
      <c r="J74" s="1">
        <f t="shared" si="30"/>
        <v>0</v>
      </c>
      <c r="K74" s="1">
        <f t="shared" si="30"/>
        <v>0</v>
      </c>
      <c r="L74" s="1">
        <f t="shared" si="30"/>
        <v>0</v>
      </c>
      <c r="M74" s="1">
        <f t="shared" si="30"/>
        <v>0</v>
      </c>
      <c r="N74" s="1">
        <f t="shared" si="30"/>
        <v>127916.59999999996</v>
      </c>
      <c r="O74" s="1">
        <f t="shared" si="30"/>
        <v>191874.89999999994</v>
      </c>
      <c r="P74" s="1">
        <f t="shared" si="30"/>
        <v>191874.89999999994</v>
      </c>
      <c r="Q74" s="1">
        <f t="shared" si="30"/>
        <v>0</v>
      </c>
      <c r="R74" s="1">
        <f t="shared" si="30"/>
        <v>0</v>
      </c>
      <c r="S74" s="1">
        <f t="shared" si="30"/>
        <v>63958.299999999981</v>
      </c>
      <c r="T74" s="1">
        <f t="shared" si="11"/>
        <v>63958.299999999981</v>
      </c>
      <c r="U74" s="1">
        <f t="shared" si="11"/>
        <v>0</v>
      </c>
      <c r="V74" s="1">
        <f t="shared" si="11"/>
        <v>0</v>
      </c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1:81" ht="15.75" customHeight="1" x14ac:dyDescent="0.25">
      <c r="A75" s="10"/>
      <c r="B75" s="7" t="s">
        <v>82</v>
      </c>
      <c r="C75" s="1"/>
      <c r="D75" s="1">
        <f t="shared" si="31"/>
        <v>0</v>
      </c>
      <c r="E75" s="1">
        <f t="shared" si="30"/>
        <v>0</v>
      </c>
      <c r="F75" s="1">
        <f t="shared" si="30"/>
        <v>0</v>
      </c>
      <c r="G75" s="1">
        <f t="shared" si="30"/>
        <v>0</v>
      </c>
      <c r="H75" s="1">
        <f t="shared" si="30"/>
        <v>0</v>
      </c>
      <c r="I75" s="1">
        <f t="shared" si="30"/>
        <v>0</v>
      </c>
      <c r="J75" s="1">
        <f t="shared" si="30"/>
        <v>0</v>
      </c>
      <c r="K75" s="1">
        <f t="shared" si="30"/>
        <v>0</v>
      </c>
      <c r="L75" s="1">
        <f t="shared" si="30"/>
        <v>0</v>
      </c>
      <c r="M75" s="1">
        <f t="shared" si="30"/>
        <v>0</v>
      </c>
      <c r="N75" s="1">
        <f t="shared" si="30"/>
        <v>4312.2979999999998</v>
      </c>
      <c r="O75" s="1">
        <f t="shared" si="30"/>
        <v>12936.893999999998</v>
      </c>
      <c r="P75" s="1">
        <f t="shared" si="30"/>
        <v>6468.4469999999992</v>
      </c>
      <c r="Q75" s="1">
        <f t="shared" si="30"/>
        <v>6468.4469999999992</v>
      </c>
      <c r="R75" s="1">
        <f t="shared" si="30"/>
        <v>4312.2979999999998</v>
      </c>
      <c r="S75" s="1">
        <f t="shared" si="30"/>
        <v>4312.2979999999998</v>
      </c>
      <c r="T75" s="1">
        <f t="shared" si="11"/>
        <v>4312.2979999999998</v>
      </c>
      <c r="U75" s="1">
        <f t="shared" si="11"/>
        <v>0</v>
      </c>
      <c r="V75" s="1">
        <f t="shared" si="11"/>
        <v>0</v>
      </c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1:81" ht="15.75" customHeight="1" x14ac:dyDescent="0.25">
      <c r="A76" s="10"/>
      <c r="B76" s="7" t="s">
        <v>84</v>
      </c>
      <c r="C76" s="1"/>
      <c r="D76" s="1">
        <f t="shared" si="31"/>
        <v>0</v>
      </c>
      <c r="E76" s="1">
        <f t="shared" si="30"/>
        <v>0</v>
      </c>
      <c r="F76" s="1">
        <f t="shared" si="30"/>
        <v>0</v>
      </c>
      <c r="G76" s="1">
        <f t="shared" si="30"/>
        <v>0</v>
      </c>
      <c r="H76" s="1">
        <f t="shared" si="30"/>
        <v>0</v>
      </c>
      <c r="I76" s="1">
        <f t="shared" si="30"/>
        <v>0</v>
      </c>
      <c r="J76" s="1">
        <f t="shared" si="30"/>
        <v>0</v>
      </c>
      <c r="K76" s="1">
        <f t="shared" si="30"/>
        <v>0</v>
      </c>
      <c r="L76" s="1">
        <f t="shared" si="30"/>
        <v>44118.942999999999</v>
      </c>
      <c r="M76" s="1">
        <f t="shared" si="30"/>
        <v>88237.885999999999</v>
      </c>
      <c r="N76" s="1">
        <f t="shared" si="30"/>
        <v>176475.772</v>
      </c>
      <c r="O76" s="1">
        <f t="shared" si="30"/>
        <v>132356.829</v>
      </c>
      <c r="P76" s="1">
        <f t="shared" si="30"/>
        <v>88237.885999999999</v>
      </c>
      <c r="Q76" s="1">
        <f t="shared" si="30"/>
        <v>88237.885999999999</v>
      </c>
      <c r="R76" s="1">
        <f t="shared" si="30"/>
        <v>44118.942999999999</v>
      </c>
      <c r="S76" s="1">
        <f t="shared" si="30"/>
        <v>88237.885999999999</v>
      </c>
      <c r="T76" s="1">
        <f t="shared" si="11"/>
        <v>88237.885999999999</v>
      </c>
      <c r="U76" s="1">
        <f t="shared" si="11"/>
        <v>44118.942999999999</v>
      </c>
      <c r="V76" s="1">
        <f t="shared" si="11"/>
        <v>0</v>
      </c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 ht="15.75" customHeight="1" x14ac:dyDescent="0.25">
      <c r="A77" s="10"/>
      <c r="B77" s="7" t="s">
        <v>81</v>
      </c>
      <c r="C77" s="1"/>
      <c r="D77" s="1">
        <f t="shared" si="31"/>
        <v>0</v>
      </c>
      <c r="E77" s="1">
        <f t="shared" si="30"/>
        <v>0</v>
      </c>
      <c r="F77" s="1">
        <f t="shared" si="30"/>
        <v>0</v>
      </c>
      <c r="G77" s="1">
        <f t="shared" si="30"/>
        <v>0</v>
      </c>
      <c r="H77" s="1">
        <f t="shared" si="30"/>
        <v>0</v>
      </c>
      <c r="I77" s="1">
        <f t="shared" si="30"/>
        <v>0</v>
      </c>
      <c r="J77" s="1">
        <f t="shared" si="30"/>
        <v>0</v>
      </c>
      <c r="K77" s="1">
        <f t="shared" si="30"/>
        <v>0</v>
      </c>
      <c r="L77" s="1">
        <f t="shared" si="30"/>
        <v>8608.4684999999972</v>
      </c>
      <c r="M77" s="1">
        <f t="shared" si="30"/>
        <v>28694.89499999999</v>
      </c>
      <c r="N77" s="1">
        <f t="shared" si="30"/>
        <v>34433.873999999989</v>
      </c>
      <c r="O77" s="1">
        <f t="shared" si="30"/>
        <v>28694.89499999999</v>
      </c>
      <c r="P77" s="1">
        <f t="shared" si="30"/>
        <v>22668.967049999992</v>
      </c>
      <c r="Q77" s="1">
        <f t="shared" si="30"/>
        <v>44190.138299999984</v>
      </c>
      <c r="R77" s="1">
        <f t="shared" si="30"/>
        <v>40172.852999999988</v>
      </c>
      <c r="S77" s="1">
        <f t="shared" si="30"/>
        <v>45911.831999999988</v>
      </c>
      <c r="T77" s="1">
        <f t="shared" si="11"/>
        <v>28694.89499999999</v>
      </c>
      <c r="U77" s="1">
        <f t="shared" si="11"/>
        <v>4878.1321499999985</v>
      </c>
      <c r="V77" s="1">
        <f t="shared" si="11"/>
        <v>0</v>
      </c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:81" ht="15.75" customHeight="1" x14ac:dyDescent="0.25">
      <c r="A78" s="10"/>
      <c r="B78" s="7" t="s">
        <v>80</v>
      </c>
      <c r="C78" s="1"/>
      <c r="D78" s="1">
        <f t="shared" si="31"/>
        <v>0</v>
      </c>
      <c r="E78" s="1">
        <f t="shared" si="30"/>
        <v>0</v>
      </c>
      <c r="F78" s="1">
        <f t="shared" si="30"/>
        <v>0</v>
      </c>
      <c r="G78" s="1">
        <f t="shared" si="30"/>
        <v>0</v>
      </c>
      <c r="H78" s="1">
        <f t="shared" si="30"/>
        <v>0</v>
      </c>
      <c r="I78" s="1">
        <f t="shared" si="30"/>
        <v>0</v>
      </c>
      <c r="J78" s="1">
        <f t="shared" si="30"/>
        <v>0</v>
      </c>
      <c r="K78" s="1">
        <f t="shared" si="30"/>
        <v>0</v>
      </c>
      <c r="L78" s="1">
        <f t="shared" si="30"/>
        <v>916.46100000000001</v>
      </c>
      <c r="M78" s="1">
        <f t="shared" si="30"/>
        <v>3054.8700000000003</v>
      </c>
      <c r="N78" s="1">
        <f t="shared" si="30"/>
        <v>3665.8440000000001</v>
      </c>
      <c r="O78" s="1">
        <f t="shared" si="30"/>
        <v>3054.8700000000003</v>
      </c>
      <c r="P78" s="1">
        <f t="shared" si="30"/>
        <v>2413.3472999999999</v>
      </c>
      <c r="Q78" s="1">
        <f t="shared" si="30"/>
        <v>4704.4998000000005</v>
      </c>
      <c r="R78" s="1">
        <f t="shared" si="30"/>
        <v>4276.8180000000002</v>
      </c>
      <c r="S78" s="1">
        <f t="shared" si="30"/>
        <v>4887.7920000000004</v>
      </c>
      <c r="T78" s="1">
        <f t="shared" si="11"/>
        <v>3054.8700000000003</v>
      </c>
      <c r="U78" s="1">
        <f t="shared" si="11"/>
        <v>519.3279</v>
      </c>
      <c r="V78" s="1">
        <f t="shared" si="11"/>
        <v>0</v>
      </c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:81" ht="15.75" customHeight="1" x14ac:dyDescent="0.25">
      <c r="A79" s="10"/>
      <c r="B79" s="7" t="s">
        <v>79</v>
      </c>
      <c r="C79" s="1"/>
      <c r="D79" s="1">
        <f t="shared" si="31"/>
        <v>0</v>
      </c>
      <c r="E79" s="1">
        <f t="shared" si="30"/>
        <v>0</v>
      </c>
      <c r="F79" s="1">
        <f t="shared" si="30"/>
        <v>0</v>
      </c>
      <c r="G79" s="1">
        <f t="shared" si="30"/>
        <v>0</v>
      </c>
      <c r="H79" s="1">
        <f t="shared" si="30"/>
        <v>0</v>
      </c>
      <c r="I79" s="1">
        <f t="shared" si="30"/>
        <v>0</v>
      </c>
      <c r="J79" s="1">
        <f t="shared" si="30"/>
        <v>0</v>
      </c>
      <c r="K79" s="1">
        <f t="shared" si="30"/>
        <v>0</v>
      </c>
      <c r="L79" s="1">
        <f t="shared" si="30"/>
        <v>0</v>
      </c>
      <c r="M79" s="1">
        <f t="shared" si="30"/>
        <v>3170.8409999999999</v>
      </c>
      <c r="N79" s="1">
        <f t="shared" si="30"/>
        <v>3805.0091999999995</v>
      </c>
      <c r="O79" s="1">
        <f t="shared" si="30"/>
        <v>3170.8409999999999</v>
      </c>
      <c r="P79" s="1">
        <f t="shared" si="30"/>
        <v>2504.9643899999996</v>
      </c>
      <c r="Q79" s="1">
        <f t="shared" si="30"/>
        <v>4883.0951399999994</v>
      </c>
      <c r="R79" s="1">
        <f t="shared" si="30"/>
        <v>4439.1773999999996</v>
      </c>
      <c r="S79" s="1">
        <f t="shared" si="30"/>
        <v>5073.3455999999996</v>
      </c>
      <c r="T79" s="1">
        <f t="shared" si="11"/>
        <v>3170.8409999999999</v>
      </c>
      <c r="U79" s="1">
        <f t="shared" si="11"/>
        <v>1490.2952699999998</v>
      </c>
      <c r="V79" s="1">
        <f t="shared" si="11"/>
        <v>0</v>
      </c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:81" ht="15.75" customHeight="1" x14ac:dyDescent="0.25">
      <c r="A80" s="10"/>
      <c r="B80" s="7" t="s">
        <v>78</v>
      </c>
      <c r="C80" s="1"/>
      <c r="D80" s="1">
        <f t="shared" si="31"/>
        <v>0</v>
      </c>
      <c r="E80" s="1">
        <f t="shared" si="30"/>
        <v>0</v>
      </c>
      <c r="F80" s="1">
        <f t="shared" si="30"/>
        <v>0</v>
      </c>
      <c r="G80" s="1">
        <f t="shared" si="30"/>
        <v>0</v>
      </c>
      <c r="H80" s="1">
        <f t="shared" si="30"/>
        <v>0</v>
      </c>
      <c r="I80" s="1">
        <f t="shared" si="30"/>
        <v>0</v>
      </c>
      <c r="J80" s="1">
        <f t="shared" si="30"/>
        <v>0</v>
      </c>
      <c r="K80" s="1">
        <f t="shared" si="30"/>
        <v>0</v>
      </c>
      <c r="L80" s="1">
        <f t="shared" si="30"/>
        <v>0</v>
      </c>
      <c r="M80" s="1">
        <f t="shared" si="30"/>
        <v>1684.1470000000002</v>
      </c>
      <c r="N80" s="1">
        <f t="shared" si="30"/>
        <v>2020.9764</v>
      </c>
      <c r="O80" s="1">
        <f t="shared" si="30"/>
        <v>1684.1470000000002</v>
      </c>
      <c r="P80" s="1">
        <f t="shared" si="30"/>
        <v>1330.47613</v>
      </c>
      <c r="Q80" s="1">
        <f t="shared" si="30"/>
        <v>2593.5863800000002</v>
      </c>
      <c r="R80" s="1">
        <f t="shared" si="30"/>
        <v>2357.8058000000005</v>
      </c>
      <c r="S80" s="1">
        <f t="shared" si="30"/>
        <v>2694.6352000000002</v>
      </c>
      <c r="T80" s="1">
        <f t="shared" si="11"/>
        <v>1684.1470000000002</v>
      </c>
      <c r="U80" s="1">
        <f t="shared" si="11"/>
        <v>791.54909000000009</v>
      </c>
      <c r="V80" s="1">
        <f t="shared" si="11"/>
        <v>0</v>
      </c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  <row r="81" spans="1:81" ht="15.75" customHeight="1" x14ac:dyDescent="0.25">
      <c r="A81" s="10"/>
      <c r="B81" s="7" t="s">
        <v>77</v>
      </c>
      <c r="C81" s="1"/>
      <c r="D81" s="1">
        <f t="shared" si="31"/>
        <v>0</v>
      </c>
      <c r="E81" s="1">
        <f t="shared" si="30"/>
        <v>0</v>
      </c>
      <c r="F81" s="1">
        <f t="shared" si="30"/>
        <v>0</v>
      </c>
      <c r="G81" s="1">
        <f t="shared" si="30"/>
        <v>0</v>
      </c>
      <c r="H81" s="1">
        <f t="shared" si="30"/>
        <v>0</v>
      </c>
      <c r="I81" s="1">
        <f t="shared" si="30"/>
        <v>0</v>
      </c>
      <c r="J81" s="1">
        <f t="shared" si="30"/>
        <v>0</v>
      </c>
      <c r="K81" s="1">
        <f t="shared" si="30"/>
        <v>0</v>
      </c>
      <c r="L81" s="1">
        <f t="shared" si="30"/>
        <v>5416.0493999999999</v>
      </c>
      <c r="M81" s="1">
        <f t="shared" si="30"/>
        <v>18053.498000000003</v>
      </c>
      <c r="N81" s="1">
        <f t="shared" si="30"/>
        <v>21664.1976</v>
      </c>
      <c r="O81" s="1">
        <f t="shared" si="30"/>
        <v>18053.498000000003</v>
      </c>
      <c r="P81" s="1">
        <f t="shared" si="30"/>
        <v>14262.263420000001</v>
      </c>
      <c r="Q81" s="1">
        <f t="shared" si="30"/>
        <v>27802.386920000001</v>
      </c>
      <c r="R81" s="1">
        <f t="shared" si="30"/>
        <v>25274.897200000003</v>
      </c>
      <c r="S81" s="1">
        <f t="shared" si="30"/>
        <v>28885.596800000003</v>
      </c>
      <c r="T81" s="1">
        <f t="shared" si="11"/>
        <v>18053.498000000003</v>
      </c>
      <c r="U81" s="1">
        <f t="shared" si="11"/>
        <v>3069.0946600000002</v>
      </c>
      <c r="V81" s="1">
        <f t="shared" si="11"/>
        <v>0</v>
      </c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</row>
    <row r="82" spans="1:81" ht="15.75" customHeight="1" x14ac:dyDescent="0.25">
      <c r="A82" s="10"/>
      <c r="B82" s="7" t="s">
        <v>83</v>
      </c>
      <c r="C82" s="1"/>
      <c r="D82" s="1">
        <f t="shared" si="31"/>
        <v>0</v>
      </c>
      <c r="E82" s="1">
        <f t="shared" si="30"/>
        <v>0</v>
      </c>
      <c r="F82" s="1">
        <f t="shared" si="30"/>
        <v>0</v>
      </c>
      <c r="G82" s="1">
        <f t="shared" si="30"/>
        <v>0</v>
      </c>
      <c r="H82" s="1">
        <f t="shared" si="30"/>
        <v>0</v>
      </c>
      <c r="I82" s="1">
        <f t="shared" si="30"/>
        <v>0</v>
      </c>
      <c r="J82" s="1">
        <f t="shared" si="30"/>
        <v>0</v>
      </c>
      <c r="K82" s="1">
        <f t="shared" si="30"/>
        <v>0</v>
      </c>
      <c r="L82" s="1">
        <f t="shared" si="30"/>
        <v>0</v>
      </c>
      <c r="M82" s="1">
        <f t="shared" si="30"/>
        <v>0</v>
      </c>
      <c r="N82" s="1">
        <f t="shared" si="30"/>
        <v>4080.2800000000007</v>
      </c>
      <c r="O82" s="1">
        <f t="shared" si="30"/>
        <v>5100.3500000000004</v>
      </c>
      <c r="P82" s="1">
        <f t="shared" si="30"/>
        <v>1020.0700000000002</v>
      </c>
      <c r="Q82" s="1">
        <f t="shared" si="30"/>
        <v>0</v>
      </c>
      <c r="R82" s="1">
        <f t="shared" si="30"/>
        <v>0</v>
      </c>
      <c r="S82" s="1">
        <f t="shared" si="30"/>
        <v>0</v>
      </c>
      <c r="T82" s="1">
        <f t="shared" si="11"/>
        <v>0</v>
      </c>
      <c r="U82" s="1">
        <f t="shared" si="11"/>
        <v>0</v>
      </c>
      <c r="V82" s="1">
        <f t="shared" si="11"/>
        <v>0</v>
      </c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</row>
    <row r="83" spans="1:81" ht="15.75" customHeight="1" x14ac:dyDescent="0.25">
      <c r="A83" s="10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</row>
    <row r="84" spans="1:81" ht="15.75" customHeight="1" x14ac:dyDescent="0.25">
      <c r="A84" s="10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</row>
    <row r="85" spans="1:81" ht="15.75" customHeight="1" x14ac:dyDescent="0.25">
      <c r="A85" s="10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</row>
    <row r="86" spans="1:81" ht="15.75" customHeight="1" x14ac:dyDescent="0.25">
      <c r="A86" s="10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</row>
    <row r="87" spans="1:81" ht="15.75" customHeight="1" x14ac:dyDescent="0.25">
      <c r="A87" s="10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</row>
    <row r="88" spans="1:81" ht="15.75" customHeight="1" x14ac:dyDescent="0.25">
      <c r="A88" s="10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</row>
    <row r="89" spans="1:81" ht="15.75" customHeight="1" x14ac:dyDescent="0.25">
      <c r="A89" s="10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</row>
    <row r="90" spans="1:81" ht="15.75" customHeight="1" x14ac:dyDescent="0.25">
      <c r="A90" s="10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</row>
    <row r="91" spans="1:81" ht="15.75" customHeight="1" x14ac:dyDescent="0.25">
      <c r="A91" s="10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</row>
    <row r="92" spans="1:81" ht="15.75" customHeight="1" x14ac:dyDescent="0.25">
      <c r="A92" s="10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</row>
    <row r="93" spans="1:81" ht="15.75" customHeight="1" x14ac:dyDescent="0.25">
      <c r="A93" s="10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</row>
    <row r="94" spans="1:81" ht="15.75" customHeight="1" x14ac:dyDescent="0.25">
      <c r="A94" s="10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</row>
    <row r="95" spans="1:81" ht="15.75" customHeight="1" x14ac:dyDescent="0.25">
      <c r="A95" s="10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</row>
    <row r="96" spans="1:81" ht="15.75" customHeight="1" x14ac:dyDescent="0.25">
      <c r="A96" s="10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</row>
    <row r="97" spans="1:81" ht="15.75" customHeight="1" x14ac:dyDescent="0.25">
      <c r="A97" s="10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</row>
    <row r="98" spans="1:81" ht="15.75" customHeight="1" x14ac:dyDescent="0.25">
      <c r="A98" s="10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</row>
    <row r="99" spans="1:81" ht="15.75" customHeight="1" x14ac:dyDescent="0.25">
      <c r="A99" s="10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</row>
    <row r="100" spans="1:81" ht="15.75" customHeight="1" x14ac:dyDescent="0.25">
      <c r="A100" s="10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</row>
    <row r="101" spans="1:81" ht="15.75" customHeight="1" x14ac:dyDescent="0.25">
      <c r="A101" s="10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</row>
    <row r="102" spans="1:81" ht="15.75" customHeight="1" x14ac:dyDescent="0.25">
      <c r="A102" s="10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</row>
    <row r="103" spans="1:81" ht="15.75" customHeight="1" x14ac:dyDescent="0.25">
      <c r="A103" s="10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</row>
    <row r="104" spans="1:81" ht="15.75" customHeight="1" x14ac:dyDescent="0.25">
      <c r="A104" s="10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</row>
    <row r="105" spans="1:81" ht="15.75" customHeight="1" x14ac:dyDescent="0.25">
      <c r="A105" s="10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</row>
    <row r="106" spans="1:81" ht="15.75" customHeight="1" x14ac:dyDescent="0.25">
      <c r="A106" s="10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</row>
    <row r="107" spans="1:81" ht="15.75" customHeight="1" x14ac:dyDescent="0.25">
      <c r="A107" s="10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</row>
    <row r="108" spans="1:81" ht="15.75" customHeight="1" x14ac:dyDescent="0.25">
      <c r="A108" s="10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</row>
    <row r="109" spans="1:81" ht="15.75" customHeight="1" x14ac:dyDescent="0.25">
      <c r="A109" s="10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</row>
    <row r="110" spans="1:81" ht="15.75" customHeight="1" x14ac:dyDescent="0.25">
      <c r="A110" s="10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</row>
    <row r="111" spans="1:81" ht="15.75" customHeight="1" x14ac:dyDescent="0.25">
      <c r="A111" s="10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</row>
    <row r="112" spans="1:81" ht="15.75" customHeight="1" x14ac:dyDescent="0.25">
      <c r="A112" s="10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</row>
    <row r="113" spans="1:81" ht="15.75" customHeight="1" x14ac:dyDescent="0.25">
      <c r="A113" s="10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</row>
    <row r="114" spans="1:81" ht="15.75" customHeight="1" x14ac:dyDescent="0.25">
      <c r="A114" s="10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</row>
    <row r="115" spans="1:81" ht="15.75" customHeight="1" x14ac:dyDescent="0.25">
      <c r="A115" s="10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</row>
    <row r="116" spans="1:81" ht="15.75" customHeight="1" x14ac:dyDescent="0.25">
      <c r="A116" s="10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</row>
    <row r="117" spans="1:81" ht="15.75" customHeight="1" x14ac:dyDescent="0.25">
      <c r="A117" s="10"/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</row>
    <row r="118" spans="1:81" ht="15.75" customHeight="1" x14ac:dyDescent="0.25">
      <c r="A118" s="10"/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</row>
    <row r="119" spans="1:81" ht="15.75" customHeight="1" x14ac:dyDescent="0.25">
      <c r="A119" s="10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</row>
    <row r="120" spans="1:81" ht="15.75" customHeight="1" x14ac:dyDescent="0.25">
      <c r="A120" s="10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</row>
    <row r="121" spans="1:81" ht="15.75" customHeight="1" x14ac:dyDescent="0.25">
      <c r="A121" s="10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</row>
    <row r="122" spans="1:81" ht="15.75" customHeight="1" x14ac:dyDescent="0.25">
      <c r="A122" s="10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</row>
    <row r="123" spans="1:81" ht="15.75" customHeight="1" x14ac:dyDescent="0.25">
      <c r="A123" s="10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</row>
    <row r="124" spans="1:81" ht="15.75" customHeight="1" x14ac:dyDescent="0.25">
      <c r="A124" s="10"/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81" ht="15.75" customHeight="1" x14ac:dyDescent="0.25">
      <c r="A125" s="10"/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81" ht="15.75" customHeight="1" x14ac:dyDescent="0.25">
      <c r="A126" s="10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81" ht="15.75" customHeight="1" x14ac:dyDescent="0.25">
      <c r="A127" s="10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81" ht="15.75" customHeight="1" x14ac:dyDescent="0.25">
      <c r="A128" s="10"/>
      <c r="B128" s="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5.75" customHeight="1" x14ac:dyDescent="0.25">
      <c r="A129" s="10"/>
      <c r="B129" s="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5.75" customHeight="1" x14ac:dyDescent="0.25">
      <c r="A130" s="10"/>
      <c r="B130" s="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5.75" customHeight="1" x14ac:dyDescent="0.25">
      <c r="A131" s="10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5.75" customHeight="1" x14ac:dyDescent="0.25">
      <c r="A132" s="10"/>
      <c r="B132" s="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5.75" customHeight="1" x14ac:dyDescent="0.25">
      <c r="A133" s="10"/>
      <c r="B133" s="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5.75" customHeight="1" x14ac:dyDescent="0.25">
      <c r="A134" s="10"/>
      <c r="B134" s="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5.75" customHeight="1" x14ac:dyDescent="0.25">
      <c r="A135" s="10"/>
      <c r="B135" s="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5.75" customHeight="1" x14ac:dyDescent="0.25">
      <c r="A136" s="10"/>
      <c r="B136" s="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5.75" customHeight="1" x14ac:dyDescent="0.25">
      <c r="A137" s="10"/>
      <c r="B137" s="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.75" customHeight="1" x14ac:dyDescent="0.25">
      <c r="A138" s="10"/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5.75" customHeight="1" x14ac:dyDescent="0.25">
      <c r="A139" s="10"/>
      <c r="B139" s="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5.75" customHeight="1" x14ac:dyDescent="0.25">
      <c r="A140" s="10"/>
      <c r="B140" s="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5.75" customHeight="1" x14ac:dyDescent="0.25">
      <c r="A141" s="10"/>
      <c r="B141" s="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5.75" customHeight="1" x14ac:dyDescent="0.25">
      <c r="A142" s="10"/>
      <c r="B142" s="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5.75" customHeight="1" x14ac:dyDescent="0.25">
      <c r="A143" s="10"/>
      <c r="B143" s="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5.75" customHeight="1" x14ac:dyDescent="0.25">
      <c r="A144" s="10"/>
      <c r="B144" s="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5.75" customHeight="1" x14ac:dyDescent="0.25">
      <c r="A145" s="10"/>
      <c r="B145" s="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5.75" customHeight="1" x14ac:dyDescent="0.25">
      <c r="A146" s="10"/>
      <c r="B146" s="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5.75" customHeight="1" x14ac:dyDescent="0.25">
      <c r="A147" s="10"/>
      <c r="B147" s="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5.75" customHeight="1" x14ac:dyDescent="0.25">
      <c r="A148" s="10"/>
      <c r="B148" s="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5.75" customHeight="1" x14ac:dyDescent="0.25">
      <c r="A149" s="10"/>
      <c r="B149" s="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5.75" customHeight="1" x14ac:dyDescent="0.25">
      <c r="A150" s="10"/>
      <c r="B150" s="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5.75" customHeight="1" x14ac:dyDescent="0.25">
      <c r="A151" s="10"/>
      <c r="B151" s="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5.75" customHeight="1" x14ac:dyDescent="0.25">
      <c r="A152" s="10"/>
      <c r="B152" s="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5.75" customHeight="1" x14ac:dyDescent="0.25">
      <c r="A153" s="10"/>
      <c r="B153" s="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5.75" customHeight="1" x14ac:dyDescent="0.25">
      <c r="A154" s="10"/>
      <c r="B154" s="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5.75" customHeight="1" x14ac:dyDescent="0.25">
      <c r="A155" s="10"/>
      <c r="B155" s="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5.75" customHeight="1" x14ac:dyDescent="0.25">
      <c r="A156" s="10"/>
      <c r="B156" s="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5.75" customHeight="1" x14ac:dyDescent="0.25">
      <c r="A157" s="10"/>
      <c r="B157" s="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5.75" customHeight="1" x14ac:dyDescent="0.25">
      <c r="A158" s="10"/>
      <c r="B158" s="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5.75" customHeight="1" x14ac:dyDescent="0.25">
      <c r="A159" s="10"/>
      <c r="B159" s="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5.75" customHeight="1" x14ac:dyDescent="0.25">
      <c r="A160" s="10"/>
      <c r="B160" s="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5.75" customHeight="1" x14ac:dyDescent="0.25">
      <c r="A161" s="10"/>
      <c r="B161" s="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5.75" customHeight="1" x14ac:dyDescent="0.25">
      <c r="A162" s="10"/>
      <c r="B162" s="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5.75" customHeight="1" x14ac:dyDescent="0.25">
      <c r="A163" s="10"/>
      <c r="B163" s="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5.75" customHeight="1" x14ac:dyDescent="0.25">
      <c r="A164" s="10"/>
      <c r="B164" s="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5.75" customHeight="1" x14ac:dyDescent="0.25">
      <c r="A165" s="10"/>
      <c r="B165" s="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5.75" customHeight="1" x14ac:dyDescent="0.25">
      <c r="A166" s="10"/>
      <c r="B166" s="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5.75" customHeight="1" x14ac:dyDescent="0.25">
      <c r="A167" s="10"/>
      <c r="B167" s="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5.75" customHeight="1" x14ac:dyDescent="0.25">
      <c r="A168" s="10"/>
      <c r="B168" s="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5.75" customHeight="1" x14ac:dyDescent="0.25">
      <c r="A169" s="10"/>
      <c r="B169" s="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5.75" customHeight="1" x14ac:dyDescent="0.25">
      <c r="A170" s="10"/>
      <c r="B170" s="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5.75" customHeight="1" x14ac:dyDescent="0.25">
      <c r="A171" s="10"/>
      <c r="B171" s="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5.75" customHeight="1" x14ac:dyDescent="0.25">
      <c r="A172" s="10"/>
      <c r="B172" s="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5.75" customHeight="1" x14ac:dyDescent="0.25">
      <c r="A173" s="10"/>
      <c r="B173" s="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5.75" customHeight="1" x14ac:dyDescent="0.25">
      <c r="A174" s="10"/>
      <c r="B174" s="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5.75" customHeight="1" x14ac:dyDescent="0.25">
      <c r="A175" s="10"/>
      <c r="B175" s="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5.75" customHeight="1" x14ac:dyDescent="0.25">
      <c r="A176" s="10"/>
      <c r="B176" s="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5.75" customHeight="1" x14ac:dyDescent="0.25">
      <c r="A177" s="10"/>
      <c r="B177" s="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5.75" customHeight="1" x14ac:dyDescent="0.25">
      <c r="A178" s="10"/>
      <c r="B178" s="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5.75" customHeight="1" x14ac:dyDescent="0.25">
      <c r="A179" s="10"/>
      <c r="B179" s="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5.75" customHeight="1" x14ac:dyDescent="0.25">
      <c r="A180" s="10"/>
      <c r="B180" s="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5.75" customHeight="1" x14ac:dyDescent="0.25">
      <c r="A181" s="10"/>
      <c r="B181" s="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5.75" customHeight="1" x14ac:dyDescent="0.25">
      <c r="A182" s="10"/>
      <c r="B182" s="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5.75" customHeight="1" x14ac:dyDescent="0.25">
      <c r="A183" s="10"/>
      <c r="B183" s="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5.75" customHeight="1" x14ac:dyDescent="0.25">
      <c r="A184" s="10"/>
      <c r="B184" s="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5.75" customHeight="1" x14ac:dyDescent="0.25">
      <c r="A185" s="10"/>
      <c r="B185" s="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5.75" customHeight="1" x14ac:dyDescent="0.25">
      <c r="A186" s="10"/>
      <c r="B186" s="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5.75" customHeight="1" x14ac:dyDescent="0.25">
      <c r="A187" s="10"/>
      <c r="B187" s="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5.75" customHeight="1" x14ac:dyDescent="0.25">
      <c r="A188" s="10"/>
      <c r="B188" s="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5.75" customHeight="1" x14ac:dyDescent="0.25">
      <c r="A189" s="10"/>
      <c r="B189" s="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5.75" customHeight="1" x14ac:dyDescent="0.25">
      <c r="A190" s="10"/>
      <c r="B190" s="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5.75" customHeight="1" x14ac:dyDescent="0.25">
      <c r="A191" s="10"/>
      <c r="B191" s="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5.75" customHeight="1" x14ac:dyDescent="0.25">
      <c r="A192" s="10"/>
      <c r="B192" s="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5.75" customHeight="1" x14ac:dyDescent="0.25">
      <c r="A193" s="10"/>
      <c r="B193" s="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5.75" customHeight="1" x14ac:dyDescent="0.25">
      <c r="A194" s="10"/>
      <c r="B194" s="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5.75" customHeight="1" x14ac:dyDescent="0.25">
      <c r="A195" s="10"/>
      <c r="B195" s="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5.75" customHeight="1" x14ac:dyDescent="0.25">
      <c r="A196" s="10"/>
      <c r="B196" s="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5.75" customHeight="1" x14ac:dyDescent="0.25">
      <c r="A197" s="10"/>
      <c r="B197" s="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5.75" customHeight="1" x14ac:dyDescent="0.25">
      <c r="A198" s="10"/>
      <c r="B198" s="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5.75" customHeight="1" x14ac:dyDescent="0.25">
      <c r="A199" s="10"/>
      <c r="B199" s="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5.75" customHeight="1" x14ac:dyDescent="0.25">
      <c r="A200" s="10"/>
      <c r="B200" s="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5.75" customHeight="1" x14ac:dyDescent="0.25">
      <c r="A201" s="10"/>
      <c r="B201" s="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5.75" customHeight="1" x14ac:dyDescent="0.25">
      <c r="A202" s="10"/>
      <c r="B202" s="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5.75" customHeight="1" x14ac:dyDescent="0.25">
      <c r="A203" s="10"/>
      <c r="B203" s="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5.75" customHeight="1" x14ac:dyDescent="0.25">
      <c r="A204" s="10"/>
      <c r="B204" s="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5.75" customHeight="1" x14ac:dyDescent="0.25">
      <c r="A205" s="10"/>
      <c r="B205" s="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5.75" customHeight="1" x14ac:dyDescent="0.25">
      <c r="A206" s="10"/>
      <c r="B206" s="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5.75" customHeight="1" x14ac:dyDescent="0.25">
      <c r="A207" s="10"/>
      <c r="B207" s="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5.75" customHeight="1" x14ac:dyDescent="0.25">
      <c r="A208" s="10"/>
      <c r="B208" s="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5.75" customHeight="1" x14ac:dyDescent="0.25">
      <c r="A209" s="10"/>
      <c r="B209" s="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5.75" customHeight="1" x14ac:dyDescent="0.25">
      <c r="A210" s="10"/>
      <c r="B210" s="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5.75" customHeight="1" x14ac:dyDescent="0.25">
      <c r="A211" s="10"/>
      <c r="B211" s="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5.75" customHeight="1" x14ac:dyDescent="0.25">
      <c r="A212" s="10"/>
      <c r="B212" s="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5.75" customHeight="1" x14ac:dyDescent="0.25">
      <c r="A213" s="10"/>
      <c r="B213" s="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5.75" customHeight="1" x14ac:dyDescent="0.25">
      <c r="A214" s="10"/>
      <c r="B214" s="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5.75" customHeight="1" x14ac:dyDescent="0.25">
      <c r="A215" s="10"/>
      <c r="B215" s="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5.75" customHeight="1" x14ac:dyDescent="0.25">
      <c r="A216" s="10"/>
      <c r="B216" s="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5.75" customHeight="1" x14ac:dyDescent="0.25">
      <c r="A217" s="10"/>
      <c r="B217" s="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5.75" customHeight="1" x14ac:dyDescent="0.25">
      <c r="A218" s="10"/>
      <c r="B218" s="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5.75" customHeight="1" x14ac:dyDescent="0.25">
      <c r="A219" s="10"/>
      <c r="B219" s="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5.75" customHeight="1" x14ac:dyDescent="0.25">
      <c r="A220" s="10"/>
      <c r="B220" s="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5.75" customHeight="1" x14ac:dyDescent="0.25">
      <c r="A221" s="10"/>
      <c r="B221" s="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5.75" customHeight="1" x14ac:dyDescent="0.25">
      <c r="A222" s="10"/>
      <c r="B222" s="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5.75" customHeight="1" x14ac:dyDescent="0.25">
      <c r="A223" s="10"/>
      <c r="B223" s="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5.75" customHeight="1" x14ac:dyDescent="0.25">
      <c r="A224" s="10"/>
      <c r="B224" s="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5.75" customHeight="1" x14ac:dyDescent="0.25">
      <c r="A225" s="10"/>
      <c r="B225" s="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5.75" customHeight="1" x14ac:dyDescent="0.25">
      <c r="A226" s="10"/>
      <c r="B226" s="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5.75" customHeight="1" x14ac:dyDescent="0.25">
      <c r="A227" s="10"/>
      <c r="B227" s="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5.75" customHeight="1" x14ac:dyDescent="0.25">
      <c r="A228" s="10"/>
      <c r="B228" s="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5.75" customHeight="1" x14ac:dyDescent="0.25">
      <c r="A229" s="10"/>
      <c r="B229" s="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5.75" customHeight="1" x14ac:dyDescent="0.25">
      <c r="A230" s="10"/>
      <c r="B230" s="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5.75" customHeight="1" x14ac:dyDescent="0.25">
      <c r="A231" s="10"/>
      <c r="B231" s="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5.75" customHeight="1" x14ac:dyDescent="0.25">
      <c r="A232" s="10"/>
      <c r="B232" s="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5.75" customHeight="1" x14ac:dyDescent="0.25">
      <c r="A233" s="10"/>
      <c r="B233" s="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5.75" customHeight="1" x14ac:dyDescent="0.25">
      <c r="A234" s="10"/>
      <c r="B234" s="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5.75" customHeight="1" x14ac:dyDescent="0.25">
      <c r="A235" s="10"/>
      <c r="B235" s="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5.75" customHeight="1" x14ac:dyDescent="0.25">
      <c r="A236" s="10"/>
      <c r="B236" s="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5.75" customHeight="1" x14ac:dyDescent="0.25">
      <c r="A237" s="10"/>
      <c r="B237" s="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5.75" customHeight="1" x14ac:dyDescent="0.25">
      <c r="A238" s="10"/>
      <c r="B238" s="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5.75" customHeight="1" x14ac:dyDescent="0.25">
      <c r="A239" s="10"/>
      <c r="B239" s="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5.75" customHeight="1" x14ac:dyDescent="0.25">
      <c r="A240" s="10"/>
      <c r="B240" s="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5.75" customHeight="1" x14ac:dyDescent="0.25">
      <c r="A241" s="10"/>
      <c r="B241" s="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5.75" customHeight="1" x14ac:dyDescent="0.25">
      <c r="A242" s="10"/>
      <c r="B242" s="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5.75" customHeight="1" x14ac:dyDescent="0.25">
      <c r="A243" s="10"/>
      <c r="B243" s="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5.75" customHeight="1" x14ac:dyDescent="0.25">
      <c r="A244" s="10"/>
      <c r="B244" s="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5.75" customHeight="1" x14ac:dyDescent="0.25">
      <c r="A245" s="10"/>
      <c r="B245" s="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5.75" customHeight="1" x14ac:dyDescent="0.25">
      <c r="A246" s="10"/>
      <c r="B246" s="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5.75" customHeight="1" x14ac:dyDescent="0.25">
      <c r="A247" s="10"/>
      <c r="B247" s="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5.75" customHeight="1" x14ac:dyDescent="0.25">
      <c r="A248" s="10"/>
      <c r="B248" s="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5.75" customHeight="1" x14ac:dyDescent="0.25">
      <c r="A249" s="10"/>
      <c r="B249" s="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5.75" customHeight="1" x14ac:dyDescent="0.25">
      <c r="A250" s="10"/>
      <c r="B250" s="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5.75" customHeight="1" x14ac:dyDescent="0.25">
      <c r="A251" s="10"/>
      <c r="B251" s="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5.75" customHeight="1" x14ac:dyDescent="0.25">
      <c r="A252" s="10"/>
      <c r="B252" s="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5.75" customHeight="1" x14ac:dyDescent="0.25">
      <c r="A253" s="10"/>
      <c r="B253" s="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5.75" customHeight="1" x14ac:dyDescent="0.25">
      <c r="A254" s="10"/>
      <c r="B254" s="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5.75" customHeight="1" x14ac:dyDescent="0.25">
      <c r="A255" s="10"/>
      <c r="B255" s="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5.75" customHeight="1" x14ac:dyDescent="0.25">
      <c r="A256" s="10"/>
      <c r="B256" s="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5.75" customHeight="1" x14ac:dyDescent="0.25">
      <c r="A257" s="10"/>
      <c r="B257" s="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5.75" customHeight="1" x14ac:dyDescent="0.25">
      <c r="A258" s="10"/>
      <c r="B258" s="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5.75" customHeight="1" x14ac:dyDescent="0.25">
      <c r="A259" s="10"/>
      <c r="B259" s="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5.75" customHeight="1" x14ac:dyDescent="0.25">
      <c r="A260" s="10"/>
      <c r="B260" s="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5.75" customHeight="1" x14ac:dyDescent="0.25">
      <c r="A261" s="10"/>
      <c r="B261" s="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5.75" customHeight="1" x14ac:dyDescent="0.25">
      <c r="A262" s="10"/>
      <c r="B262" s="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5.75" customHeight="1" x14ac:dyDescent="0.25">
      <c r="A263" s="10"/>
      <c r="B263" s="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5.75" customHeight="1" x14ac:dyDescent="0.25">
      <c r="A264" s="10"/>
      <c r="B264" s="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5.75" customHeight="1" x14ac:dyDescent="0.25">
      <c r="A265" s="10"/>
      <c r="B265" s="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5.75" customHeight="1" x14ac:dyDescent="0.25">
      <c r="A266" s="10"/>
      <c r="B266" s="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5.75" customHeight="1" x14ac:dyDescent="0.25">
      <c r="A267" s="10"/>
      <c r="B267" s="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5.75" customHeight="1" x14ac:dyDescent="0.25">
      <c r="A268" s="10"/>
      <c r="B268" s="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5.75" customHeight="1" x14ac:dyDescent="0.25">
      <c r="A269" s="10"/>
      <c r="B269" s="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5.75" customHeight="1" x14ac:dyDescent="0.25">
      <c r="A270" s="10"/>
      <c r="B270" s="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5.75" customHeight="1" x14ac:dyDescent="0.25">
      <c r="A271" s="10"/>
      <c r="B271" s="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5.75" customHeight="1" x14ac:dyDescent="0.25">
      <c r="A272" s="10"/>
      <c r="B272" s="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5.75" customHeight="1" x14ac:dyDescent="0.25">
      <c r="A273" s="10"/>
      <c r="B273" s="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5.75" customHeight="1" x14ac:dyDescent="0.25">
      <c r="A274" s="10"/>
      <c r="B274" s="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5.75" customHeight="1" x14ac:dyDescent="0.25">
      <c r="A275" s="10"/>
      <c r="B275" s="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5.75" customHeight="1" x14ac:dyDescent="0.25">
      <c r="A276" s="10"/>
      <c r="B276" s="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5.75" customHeight="1" x14ac:dyDescent="0.25">
      <c r="A277" s="10"/>
      <c r="B277" s="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5.75" customHeight="1" x14ac:dyDescent="0.25">
      <c r="A278" s="10"/>
      <c r="B278" s="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5.75" customHeight="1" x14ac:dyDescent="0.25">
      <c r="A279" s="10"/>
      <c r="B279" s="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5.75" customHeight="1" x14ac:dyDescent="0.25">
      <c r="A280" s="10"/>
      <c r="B280" s="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5.75" customHeight="1" x14ac:dyDescent="0.25">
      <c r="A281" s="10"/>
      <c r="B281" s="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5.75" customHeight="1" x14ac:dyDescent="0.25">
      <c r="A282" s="10"/>
      <c r="B282" s="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5.75" customHeight="1" x14ac:dyDescent="0.25">
      <c r="A283" s="10"/>
      <c r="B283" s="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5.75" customHeight="1" x14ac:dyDescent="0.25">
      <c r="A284" s="10"/>
      <c r="B284" s="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5.75" customHeight="1" x14ac:dyDescent="0.25">
      <c r="A285" s="10"/>
      <c r="B285" s="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5.75" customHeight="1" x14ac:dyDescent="0.25">
      <c r="A286" s="10"/>
      <c r="B286" s="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5.75" customHeight="1" x14ac:dyDescent="0.25">
      <c r="A287" s="10"/>
      <c r="B287" s="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5.75" customHeight="1" x14ac:dyDescent="0.25">
      <c r="A288" s="10"/>
      <c r="B288" s="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5.75" customHeight="1" x14ac:dyDescent="0.25">
      <c r="A289" s="10"/>
      <c r="B289" s="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5.75" customHeight="1" x14ac:dyDescent="0.25">
      <c r="A290" s="10"/>
      <c r="B290" s="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5.75" customHeight="1" x14ac:dyDescent="0.25">
      <c r="A291" s="10"/>
      <c r="B291" s="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5.75" customHeight="1" x14ac:dyDescent="0.25">
      <c r="A292" s="10"/>
      <c r="B292" s="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5.75" customHeight="1" x14ac:dyDescent="0.25">
      <c r="A293" s="10"/>
      <c r="B293" s="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5.75" customHeight="1" x14ac:dyDescent="0.25">
      <c r="A294" s="10"/>
      <c r="B294" s="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5.75" customHeight="1" x14ac:dyDescent="0.25">
      <c r="A295" s="10"/>
      <c r="B295" s="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5.75" customHeight="1" x14ac:dyDescent="0.25">
      <c r="A296" s="10"/>
      <c r="B296" s="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5.75" customHeight="1" x14ac:dyDescent="0.25">
      <c r="A297" s="10"/>
      <c r="B297" s="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5.75" customHeight="1" x14ac:dyDescent="0.25">
      <c r="A298" s="10"/>
      <c r="B298" s="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5.75" customHeight="1" x14ac:dyDescent="0.25">
      <c r="A299" s="10"/>
      <c r="B299" s="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5.75" customHeight="1" x14ac:dyDescent="0.25">
      <c r="A300" s="10"/>
      <c r="B300" s="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5.75" customHeight="1" x14ac:dyDescent="0.25">
      <c r="A301" s="10"/>
      <c r="B301" s="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5.75" customHeight="1" x14ac:dyDescent="0.25">
      <c r="A302" s="10"/>
      <c r="B302" s="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5.75" customHeight="1" x14ac:dyDescent="0.25">
      <c r="A303" s="10"/>
      <c r="B303" s="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5.75" customHeight="1" x14ac:dyDescent="0.25">
      <c r="A304" s="10"/>
      <c r="B304" s="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5.75" customHeight="1" x14ac:dyDescent="0.25">
      <c r="A305" s="10"/>
      <c r="B305" s="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5.75" customHeight="1" x14ac:dyDescent="0.25">
      <c r="A306" s="10"/>
      <c r="B306" s="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5.75" customHeight="1" x14ac:dyDescent="0.25">
      <c r="A307" s="10"/>
      <c r="B307" s="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5.75" customHeight="1" x14ac:dyDescent="0.25">
      <c r="A308" s="10"/>
      <c r="B308" s="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5.75" customHeight="1" x14ac:dyDescent="0.25">
      <c r="A309" s="10"/>
      <c r="B309" s="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5.75" customHeight="1" x14ac:dyDescent="0.25">
      <c r="A310" s="10"/>
      <c r="B310" s="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5.75" customHeight="1" x14ac:dyDescent="0.25">
      <c r="A311" s="10"/>
      <c r="B311" s="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5.75" customHeight="1" x14ac:dyDescent="0.25">
      <c r="A312" s="10"/>
      <c r="B312" s="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5.75" customHeight="1" x14ac:dyDescent="0.25">
      <c r="A313" s="10"/>
      <c r="B313" s="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5.75" customHeight="1" x14ac:dyDescent="0.25">
      <c r="A314" s="10"/>
      <c r="B314" s="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5.75" customHeight="1" x14ac:dyDescent="0.25">
      <c r="A315" s="10"/>
      <c r="B315" s="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5.75" customHeight="1" x14ac:dyDescent="0.25">
      <c r="A316" s="10"/>
      <c r="B316" s="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5.75" customHeight="1" x14ac:dyDescent="0.25">
      <c r="A317" s="10"/>
      <c r="B317" s="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5.75" customHeight="1" x14ac:dyDescent="0.25">
      <c r="A318" s="10"/>
      <c r="B318" s="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5.75" customHeight="1" x14ac:dyDescent="0.25">
      <c r="A319" s="10"/>
      <c r="B319" s="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5.75" customHeight="1" x14ac:dyDescent="0.25">
      <c r="A320" s="10"/>
      <c r="B320" s="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5.75" customHeight="1" x14ac:dyDescent="0.25">
      <c r="A321" s="10"/>
      <c r="B321" s="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5.75" customHeight="1" x14ac:dyDescent="0.25">
      <c r="A322" s="10"/>
      <c r="B322" s="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5.75" customHeight="1" x14ac:dyDescent="0.25">
      <c r="A323" s="10"/>
      <c r="B323" s="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5.75" customHeight="1" x14ac:dyDescent="0.25">
      <c r="A324" s="10"/>
      <c r="B324" s="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5.75" customHeight="1" x14ac:dyDescent="0.25">
      <c r="A325" s="10"/>
      <c r="B325" s="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5.75" customHeight="1" x14ac:dyDescent="0.25">
      <c r="A326" s="10"/>
      <c r="B326" s="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5.75" customHeight="1" x14ac:dyDescent="0.25">
      <c r="A327" s="10"/>
      <c r="B327" s="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5.75" customHeight="1" x14ac:dyDescent="0.25">
      <c r="A328" s="10"/>
      <c r="B328" s="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5.75" customHeight="1" x14ac:dyDescent="0.25">
      <c r="A329" s="10"/>
      <c r="B329" s="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5.75" customHeight="1" x14ac:dyDescent="0.25">
      <c r="A330" s="10"/>
      <c r="B330" s="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5.75" customHeight="1" x14ac:dyDescent="0.25">
      <c r="A331" s="10"/>
      <c r="B331" s="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5.75" customHeight="1" x14ac:dyDescent="0.25">
      <c r="A332" s="10"/>
      <c r="B332" s="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5.75" customHeight="1" x14ac:dyDescent="0.25">
      <c r="A333" s="10"/>
      <c r="B333" s="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5.75" customHeight="1" x14ac:dyDescent="0.25">
      <c r="A334" s="10"/>
      <c r="B334" s="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5.75" customHeight="1" x14ac:dyDescent="0.25">
      <c r="A335" s="10"/>
      <c r="B335" s="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5.75" customHeight="1" x14ac:dyDescent="0.25">
      <c r="A336" s="10"/>
      <c r="B336" s="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5.75" customHeight="1" x14ac:dyDescent="0.25">
      <c r="A337" s="10"/>
      <c r="B337" s="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5.75" customHeight="1" x14ac:dyDescent="0.25">
      <c r="A338" s="10"/>
      <c r="B338" s="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5.75" customHeight="1" x14ac:dyDescent="0.25">
      <c r="A339" s="10"/>
      <c r="B339" s="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5.75" customHeight="1" x14ac:dyDescent="0.25">
      <c r="A340" s="10"/>
      <c r="B340" s="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5.75" customHeight="1" x14ac:dyDescent="0.25">
      <c r="A341" s="10"/>
      <c r="B341" s="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5.75" customHeight="1" x14ac:dyDescent="0.25">
      <c r="A342" s="10"/>
      <c r="B342" s="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5.75" customHeight="1" x14ac:dyDescent="0.25">
      <c r="A343" s="10"/>
      <c r="B343" s="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5.75" customHeight="1" x14ac:dyDescent="0.25">
      <c r="A344" s="10"/>
      <c r="B344" s="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5.75" customHeight="1" x14ac:dyDescent="0.25">
      <c r="A345" s="10"/>
      <c r="B345" s="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5.75" customHeight="1" x14ac:dyDescent="0.25">
      <c r="A346" s="10"/>
      <c r="B346" s="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5.75" customHeight="1" x14ac:dyDescent="0.25">
      <c r="A347" s="10"/>
      <c r="B347" s="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5.75" customHeight="1" x14ac:dyDescent="0.25">
      <c r="A348" s="10"/>
      <c r="B348" s="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5.75" customHeight="1" x14ac:dyDescent="0.25">
      <c r="A349" s="10"/>
      <c r="B349" s="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5.75" customHeight="1" x14ac:dyDescent="0.25">
      <c r="A350" s="10"/>
      <c r="B350" s="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5.75" customHeight="1" x14ac:dyDescent="0.25">
      <c r="A351" s="10"/>
      <c r="B351" s="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5.75" customHeight="1" x14ac:dyDescent="0.25">
      <c r="A352" s="10"/>
      <c r="B352" s="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5.75" customHeight="1" x14ac:dyDescent="0.25">
      <c r="A353" s="10"/>
      <c r="B353" s="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5.75" customHeight="1" x14ac:dyDescent="0.25">
      <c r="A354" s="10"/>
      <c r="B354" s="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5.75" customHeight="1" x14ac:dyDescent="0.25">
      <c r="A355" s="10"/>
      <c r="B355" s="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5.75" customHeight="1" x14ac:dyDescent="0.25">
      <c r="A356" s="10"/>
      <c r="B356" s="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5.75" customHeight="1" x14ac:dyDescent="0.25">
      <c r="A357" s="10"/>
      <c r="B357" s="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5.75" customHeight="1" x14ac:dyDescent="0.25">
      <c r="A358" s="10"/>
      <c r="B358" s="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5.75" customHeight="1" x14ac:dyDescent="0.25">
      <c r="A359" s="10"/>
      <c r="B359" s="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5.75" customHeight="1" x14ac:dyDescent="0.25">
      <c r="A360" s="10"/>
      <c r="B360" s="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5.75" customHeight="1" x14ac:dyDescent="0.25">
      <c r="A361" s="10"/>
      <c r="B361" s="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5.75" customHeight="1" x14ac:dyDescent="0.25">
      <c r="A362" s="10"/>
      <c r="B362" s="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5.75" customHeight="1" x14ac:dyDescent="0.25">
      <c r="A363" s="10"/>
      <c r="B363" s="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5.75" customHeight="1" x14ac:dyDescent="0.25">
      <c r="A364" s="10"/>
      <c r="B364" s="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5.75" customHeight="1" x14ac:dyDescent="0.25">
      <c r="A365" s="10"/>
      <c r="B365" s="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5.75" customHeight="1" x14ac:dyDescent="0.25">
      <c r="A366" s="10"/>
      <c r="B366" s="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5.75" customHeight="1" x14ac:dyDescent="0.25">
      <c r="A367" s="10"/>
      <c r="B367" s="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5.75" customHeight="1" x14ac:dyDescent="0.25">
      <c r="A368" s="10"/>
      <c r="B368" s="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5.75" customHeight="1" x14ac:dyDescent="0.25">
      <c r="A369" s="10"/>
      <c r="B369" s="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5.75" customHeight="1" x14ac:dyDescent="0.25">
      <c r="A370" s="10"/>
      <c r="B370" s="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5.75" customHeight="1" x14ac:dyDescent="0.25">
      <c r="A371" s="10"/>
      <c r="B371" s="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5.75" customHeight="1" x14ac:dyDescent="0.25">
      <c r="A372" s="10"/>
      <c r="B372" s="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5.75" customHeight="1" x14ac:dyDescent="0.25">
      <c r="A373" s="10"/>
      <c r="B373" s="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5.75" customHeight="1" x14ac:dyDescent="0.25">
      <c r="A374" s="10"/>
      <c r="B374" s="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5.75" customHeight="1" x14ac:dyDescent="0.25">
      <c r="A375" s="10"/>
      <c r="B375" s="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5.75" customHeight="1" x14ac:dyDescent="0.25">
      <c r="A376" s="10"/>
      <c r="B376" s="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5.75" customHeight="1" x14ac:dyDescent="0.25">
      <c r="A377" s="10"/>
      <c r="B377" s="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5.75" customHeight="1" x14ac:dyDescent="0.25">
      <c r="A378" s="10"/>
      <c r="B378" s="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5.75" customHeight="1" x14ac:dyDescent="0.25">
      <c r="A379" s="10"/>
      <c r="B379" s="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5.75" customHeight="1" x14ac:dyDescent="0.25">
      <c r="A380" s="10"/>
      <c r="B380" s="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5.75" customHeight="1" x14ac:dyDescent="0.25">
      <c r="A381" s="10"/>
      <c r="B381" s="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5.75" customHeight="1" x14ac:dyDescent="0.25">
      <c r="A382" s="10"/>
      <c r="B382" s="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5.75" customHeight="1" x14ac:dyDescent="0.25">
      <c r="A383" s="10"/>
      <c r="B383" s="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5.75" customHeight="1" x14ac:dyDescent="0.25">
      <c r="A384" s="10"/>
      <c r="B384" s="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5.75" customHeight="1" x14ac:dyDescent="0.25">
      <c r="A385" s="10"/>
      <c r="B385" s="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5.75" customHeight="1" x14ac:dyDescent="0.25">
      <c r="A386" s="10"/>
      <c r="B386" s="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5.75" customHeight="1" x14ac:dyDescent="0.25">
      <c r="A387" s="10"/>
      <c r="B387" s="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5.75" customHeight="1" x14ac:dyDescent="0.25">
      <c r="A388" s="10"/>
      <c r="B388" s="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5.75" customHeight="1" x14ac:dyDescent="0.25">
      <c r="A389" s="10"/>
      <c r="B389" s="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5.75" customHeight="1" x14ac:dyDescent="0.25">
      <c r="A390" s="10"/>
      <c r="B390" s="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5.75" customHeight="1" x14ac:dyDescent="0.25">
      <c r="A391" s="10"/>
      <c r="B391" s="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5.75" customHeight="1" x14ac:dyDescent="0.25">
      <c r="A392" s="10"/>
      <c r="B392" s="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5.75" customHeight="1" x14ac:dyDescent="0.25">
      <c r="A393" s="10"/>
      <c r="B393" s="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5.75" customHeight="1" x14ac:dyDescent="0.25">
      <c r="A394" s="10"/>
      <c r="B394" s="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5.75" customHeight="1" x14ac:dyDescent="0.25">
      <c r="A395" s="10"/>
      <c r="B395" s="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5.75" customHeight="1" x14ac:dyDescent="0.25">
      <c r="A396" s="10"/>
      <c r="B396" s="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5.75" customHeight="1" x14ac:dyDescent="0.25">
      <c r="A397" s="10"/>
      <c r="B397" s="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5.75" customHeight="1" x14ac:dyDescent="0.25">
      <c r="A398" s="10"/>
      <c r="B398" s="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5.75" customHeight="1" x14ac:dyDescent="0.25">
      <c r="A399" s="10"/>
      <c r="B399" s="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5.75" customHeight="1" x14ac:dyDescent="0.25">
      <c r="A400" s="10"/>
      <c r="B400" s="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5.75" customHeight="1" x14ac:dyDescent="0.25">
      <c r="A401" s="10"/>
      <c r="B401" s="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5.75" customHeight="1" x14ac:dyDescent="0.25">
      <c r="A402" s="10"/>
      <c r="B402" s="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5.75" customHeight="1" x14ac:dyDescent="0.25">
      <c r="A403" s="10"/>
      <c r="B403" s="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5.75" customHeight="1" x14ac:dyDescent="0.25">
      <c r="A404" s="10"/>
      <c r="B404" s="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5.75" customHeight="1" x14ac:dyDescent="0.25">
      <c r="A405" s="10"/>
      <c r="B405" s="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5.75" customHeight="1" x14ac:dyDescent="0.25">
      <c r="A406" s="10"/>
      <c r="B406" s="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5.75" customHeight="1" x14ac:dyDescent="0.25">
      <c r="A407" s="10"/>
      <c r="B407" s="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5.75" customHeight="1" x14ac:dyDescent="0.25">
      <c r="A408" s="10"/>
      <c r="B408" s="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5.75" customHeight="1" x14ac:dyDescent="0.25">
      <c r="A409" s="10"/>
      <c r="B409" s="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5.75" customHeight="1" x14ac:dyDescent="0.25">
      <c r="A410" s="10"/>
      <c r="B410" s="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5.75" customHeight="1" x14ac:dyDescent="0.25">
      <c r="A411" s="10"/>
      <c r="B411" s="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5.75" customHeight="1" x14ac:dyDescent="0.25">
      <c r="A412" s="10"/>
      <c r="B412" s="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5.75" customHeight="1" x14ac:dyDescent="0.25">
      <c r="A413" s="10"/>
      <c r="B413" s="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5.75" customHeight="1" x14ac:dyDescent="0.25">
      <c r="A414" s="10"/>
      <c r="B414" s="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5.75" customHeight="1" x14ac:dyDescent="0.25">
      <c r="A415" s="10"/>
      <c r="B415" s="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5.75" customHeight="1" x14ac:dyDescent="0.25">
      <c r="A416" s="10"/>
      <c r="B416" s="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5.75" customHeight="1" x14ac:dyDescent="0.25">
      <c r="A417" s="10"/>
      <c r="B417" s="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5.75" customHeight="1" x14ac:dyDescent="0.25">
      <c r="A418" s="10"/>
      <c r="B418" s="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5.75" customHeight="1" x14ac:dyDescent="0.25">
      <c r="A419" s="10"/>
      <c r="B419" s="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5.75" customHeight="1" x14ac:dyDescent="0.25">
      <c r="A420" s="10"/>
      <c r="B420" s="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5.75" customHeight="1" x14ac:dyDescent="0.25">
      <c r="A421" s="10"/>
      <c r="B421" s="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5.75" customHeight="1" x14ac:dyDescent="0.25">
      <c r="A422" s="10"/>
      <c r="B422" s="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5.75" customHeight="1" x14ac:dyDescent="0.25">
      <c r="A423" s="10"/>
      <c r="B423" s="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5.75" customHeight="1" x14ac:dyDescent="0.25">
      <c r="A424" s="10"/>
      <c r="B424" s="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5.75" customHeight="1" x14ac:dyDescent="0.25">
      <c r="A425" s="10"/>
      <c r="B425" s="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5.75" customHeight="1" x14ac:dyDescent="0.25">
      <c r="A426" s="10"/>
      <c r="B426" s="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5.75" customHeight="1" x14ac:dyDescent="0.25">
      <c r="A427" s="10"/>
      <c r="B427" s="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5.75" customHeight="1" x14ac:dyDescent="0.25">
      <c r="A428" s="10"/>
      <c r="B428" s="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5.75" customHeight="1" x14ac:dyDescent="0.25">
      <c r="A429" s="10"/>
      <c r="B429" s="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5.75" customHeight="1" x14ac:dyDescent="0.25">
      <c r="A430" s="10"/>
      <c r="B430" s="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5.75" customHeight="1" x14ac:dyDescent="0.25">
      <c r="A431" s="10"/>
      <c r="B431" s="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5.75" customHeight="1" x14ac:dyDescent="0.25">
      <c r="A432" s="10"/>
      <c r="B432" s="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5.75" customHeight="1" x14ac:dyDescent="0.25">
      <c r="A433" s="10"/>
      <c r="B433" s="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5.75" customHeight="1" x14ac:dyDescent="0.25">
      <c r="A434" s="10"/>
      <c r="B434" s="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5.75" customHeight="1" x14ac:dyDescent="0.25">
      <c r="A435" s="10"/>
      <c r="B435" s="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5.75" customHeight="1" x14ac:dyDescent="0.25">
      <c r="A436" s="10"/>
      <c r="B436" s="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5.75" customHeight="1" x14ac:dyDescent="0.25">
      <c r="A437" s="10"/>
      <c r="B437" s="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5.75" customHeight="1" x14ac:dyDescent="0.25">
      <c r="A438" s="10"/>
      <c r="B438" s="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5.75" customHeight="1" x14ac:dyDescent="0.25">
      <c r="A439" s="10"/>
      <c r="B439" s="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5.75" customHeight="1" x14ac:dyDescent="0.25">
      <c r="A440" s="10"/>
      <c r="B440" s="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5.75" customHeight="1" x14ac:dyDescent="0.25">
      <c r="A441" s="10"/>
      <c r="B441" s="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5.75" customHeight="1" x14ac:dyDescent="0.25">
      <c r="A442" s="10"/>
      <c r="B442" s="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5.75" customHeight="1" x14ac:dyDescent="0.25">
      <c r="A443" s="10"/>
      <c r="B443" s="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5.75" customHeight="1" x14ac:dyDescent="0.25">
      <c r="A444" s="10"/>
      <c r="B444" s="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5.75" customHeight="1" x14ac:dyDescent="0.25">
      <c r="A445" s="10"/>
      <c r="B445" s="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5.75" customHeight="1" x14ac:dyDescent="0.25">
      <c r="A446" s="10"/>
      <c r="B446" s="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5.75" customHeight="1" x14ac:dyDescent="0.25">
      <c r="A447" s="10"/>
      <c r="B447" s="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5.75" customHeight="1" x14ac:dyDescent="0.25">
      <c r="A448" s="10"/>
      <c r="B448" s="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5.75" customHeight="1" x14ac:dyDescent="0.25">
      <c r="A449" s="10"/>
      <c r="B449" s="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5.75" customHeight="1" x14ac:dyDescent="0.25">
      <c r="A450" s="10"/>
      <c r="B450" s="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5.75" customHeight="1" x14ac:dyDescent="0.25">
      <c r="A451" s="10"/>
      <c r="B451" s="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5.75" customHeight="1" x14ac:dyDescent="0.25">
      <c r="A452" s="10"/>
      <c r="B452" s="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5.75" customHeight="1" x14ac:dyDescent="0.25">
      <c r="A453" s="10"/>
      <c r="B453" s="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5.75" customHeight="1" x14ac:dyDescent="0.25">
      <c r="A454" s="10"/>
      <c r="B454" s="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5.75" customHeight="1" x14ac:dyDescent="0.25">
      <c r="A455" s="10"/>
      <c r="B455" s="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5.75" customHeight="1" x14ac:dyDescent="0.25">
      <c r="A456" s="10"/>
      <c r="B456" s="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5.75" customHeight="1" x14ac:dyDescent="0.25">
      <c r="A457" s="10"/>
      <c r="B457" s="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5.75" customHeight="1" x14ac:dyDescent="0.25">
      <c r="A458" s="10"/>
      <c r="B458" s="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5.75" customHeight="1" x14ac:dyDescent="0.25">
      <c r="A459" s="10"/>
      <c r="B459" s="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5.75" customHeight="1" x14ac:dyDescent="0.25">
      <c r="A460" s="10"/>
      <c r="B460" s="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5.75" customHeight="1" x14ac:dyDescent="0.25">
      <c r="A461" s="10"/>
      <c r="B461" s="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5.75" customHeight="1" x14ac:dyDescent="0.25">
      <c r="A462" s="10"/>
      <c r="B462" s="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5.75" customHeight="1" x14ac:dyDescent="0.25">
      <c r="A463" s="10"/>
      <c r="B463" s="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5.75" customHeight="1" x14ac:dyDescent="0.25">
      <c r="A464" s="10"/>
      <c r="B464" s="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5.75" customHeight="1" x14ac:dyDescent="0.25">
      <c r="A465" s="10"/>
      <c r="B465" s="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5.75" customHeight="1" x14ac:dyDescent="0.25">
      <c r="A466" s="10"/>
      <c r="B466" s="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5.75" customHeight="1" x14ac:dyDescent="0.25">
      <c r="A467" s="10"/>
      <c r="B467" s="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5.75" customHeight="1" x14ac:dyDescent="0.25">
      <c r="A468" s="10"/>
      <c r="B468" s="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5.75" customHeight="1" x14ac:dyDescent="0.25">
      <c r="A469" s="10"/>
      <c r="B469" s="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5.75" customHeight="1" x14ac:dyDescent="0.25">
      <c r="A470" s="10"/>
      <c r="B470" s="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5.75" customHeight="1" x14ac:dyDescent="0.25">
      <c r="A471" s="10"/>
      <c r="B471" s="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5.75" customHeight="1" x14ac:dyDescent="0.25">
      <c r="A472" s="10"/>
      <c r="B472" s="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5.75" customHeight="1" x14ac:dyDescent="0.25">
      <c r="A473" s="10"/>
      <c r="B473" s="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5.75" customHeight="1" x14ac:dyDescent="0.25">
      <c r="A474" s="10"/>
      <c r="B474" s="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5.75" customHeight="1" x14ac:dyDescent="0.25">
      <c r="A475" s="10"/>
      <c r="B475" s="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5.75" customHeight="1" x14ac:dyDescent="0.25">
      <c r="A476" s="10"/>
      <c r="B476" s="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5.75" customHeight="1" x14ac:dyDescent="0.25">
      <c r="A477" s="10"/>
      <c r="B477" s="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5.75" customHeight="1" x14ac:dyDescent="0.25">
      <c r="A478" s="10"/>
      <c r="B478" s="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5.75" customHeight="1" x14ac:dyDescent="0.25">
      <c r="A479" s="10"/>
      <c r="B479" s="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5.75" customHeight="1" x14ac:dyDescent="0.25">
      <c r="A480" s="10"/>
      <c r="B480" s="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5.75" customHeight="1" x14ac:dyDescent="0.25">
      <c r="A481" s="10"/>
      <c r="B481" s="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5.75" customHeight="1" x14ac:dyDescent="0.25">
      <c r="A482" s="10"/>
      <c r="B482" s="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5.75" customHeight="1" x14ac:dyDescent="0.25">
      <c r="A483" s="10"/>
      <c r="B483" s="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5.75" customHeight="1" x14ac:dyDescent="0.25">
      <c r="A484" s="10"/>
      <c r="B484" s="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5.75" customHeight="1" x14ac:dyDescent="0.25">
      <c r="A485" s="10"/>
      <c r="B485" s="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5.75" customHeight="1" x14ac:dyDescent="0.25">
      <c r="A486" s="10"/>
      <c r="B486" s="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5.75" customHeight="1" x14ac:dyDescent="0.25">
      <c r="A487" s="10"/>
      <c r="B487" s="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5.75" customHeight="1" x14ac:dyDescent="0.25">
      <c r="A488" s="10"/>
      <c r="B488" s="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5.75" customHeight="1" x14ac:dyDescent="0.25">
      <c r="A489" s="10"/>
      <c r="B489" s="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5.75" customHeight="1" x14ac:dyDescent="0.25">
      <c r="A490" s="10"/>
      <c r="B490" s="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5.75" customHeight="1" x14ac:dyDescent="0.25">
      <c r="A491" s="10"/>
      <c r="B491" s="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5.75" customHeight="1" x14ac:dyDescent="0.25">
      <c r="A492" s="10"/>
      <c r="B492" s="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5.75" customHeight="1" x14ac:dyDescent="0.25">
      <c r="A493" s="10"/>
      <c r="B493" s="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5.75" customHeight="1" x14ac:dyDescent="0.25">
      <c r="A494" s="10"/>
      <c r="B494" s="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5.75" customHeight="1" x14ac:dyDescent="0.25">
      <c r="A495" s="10"/>
      <c r="B495" s="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5.75" customHeight="1" x14ac:dyDescent="0.25">
      <c r="A496" s="10"/>
      <c r="B496" s="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5.75" customHeight="1" x14ac:dyDescent="0.25">
      <c r="A497" s="10"/>
      <c r="B497" s="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5.75" customHeight="1" x14ac:dyDescent="0.25">
      <c r="A498" s="10"/>
      <c r="B498" s="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5.75" customHeight="1" x14ac:dyDescent="0.25">
      <c r="A499" s="10"/>
      <c r="B499" s="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5.75" customHeight="1" x14ac:dyDescent="0.25">
      <c r="A500" s="10"/>
      <c r="B500" s="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5.75" customHeight="1" x14ac:dyDescent="0.25">
      <c r="A501" s="10"/>
      <c r="B501" s="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5.75" customHeight="1" x14ac:dyDescent="0.25">
      <c r="A502" s="10"/>
      <c r="B502" s="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5.75" customHeight="1" x14ac:dyDescent="0.25">
      <c r="A503" s="10"/>
      <c r="B503" s="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5.75" customHeight="1" x14ac:dyDescent="0.25">
      <c r="A504" s="10"/>
      <c r="B504" s="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5.75" customHeight="1" x14ac:dyDescent="0.25">
      <c r="A505" s="10"/>
      <c r="B505" s="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5.75" customHeight="1" x14ac:dyDescent="0.25">
      <c r="A506" s="10"/>
      <c r="B506" s="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5.75" customHeight="1" x14ac:dyDescent="0.25">
      <c r="A507" s="10"/>
      <c r="B507" s="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5.75" customHeight="1" x14ac:dyDescent="0.25">
      <c r="A508" s="10"/>
      <c r="B508" s="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5.75" customHeight="1" x14ac:dyDescent="0.25">
      <c r="A509" s="10"/>
      <c r="B509" s="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5.75" customHeight="1" x14ac:dyDescent="0.25">
      <c r="A510" s="10"/>
      <c r="B510" s="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5.75" customHeight="1" x14ac:dyDescent="0.25">
      <c r="A511" s="10"/>
      <c r="B511" s="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5.75" customHeight="1" x14ac:dyDescent="0.25">
      <c r="A512" s="10"/>
      <c r="B512" s="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5.75" customHeight="1" x14ac:dyDescent="0.25">
      <c r="A513" s="10"/>
      <c r="B513" s="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5.75" customHeight="1" x14ac:dyDescent="0.25">
      <c r="A514" s="10"/>
      <c r="B514" s="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5.75" customHeight="1" x14ac:dyDescent="0.25">
      <c r="A515" s="10"/>
      <c r="B515" s="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5.75" customHeight="1" x14ac:dyDescent="0.25">
      <c r="A516" s="10"/>
      <c r="B516" s="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5.75" customHeight="1" x14ac:dyDescent="0.25">
      <c r="A517" s="10"/>
      <c r="B517" s="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5.75" customHeight="1" x14ac:dyDescent="0.25">
      <c r="A518" s="10"/>
      <c r="B518" s="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5.75" customHeight="1" x14ac:dyDescent="0.25">
      <c r="A519" s="10"/>
      <c r="B519" s="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5.75" customHeight="1" x14ac:dyDescent="0.25">
      <c r="A520" s="10"/>
      <c r="B520" s="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5.75" customHeight="1" x14ac:dyDescent="0.25">
      <c r="A521" s="10"/>
      <c r="B521" s="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5.75" customHeight="1" x14ac:dyDescent="0.25">
      <c r="A522" s="10"/>
      <c r="B522" s="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5.75" customHeight="1" x14ac:dyDescent="0.25">
      <c r="A523" s="10"/>
      <c r="B523" s="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5.75" customHeight="1" x14ac:dyDescent="0.25">
      <c r="A524" s="10"/>
      <c r="B524" s="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5.75" customHeight="1" x14ac:dyDescent="0.25">
      <c r="A525" s="10"/>
      <c r="B525" s="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5.75" customHeight="1" x14ac:dyDescent="0.25">
      <c r="A526" s="10"/>
      <c r="B526" s="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5.75" customHeight="1" x14ac:dyDescent="0.25">
      <c r="A527" s="10"/>
      <c r="B527" s="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5.75" customHeight="1" x14ac:dyDescent="0.25">
      <c r="A528" s="10"/>
      <c r="B528" s="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5.75" customHeight="1" x14ac:dyDescent="0.25">
      <c r="A529" s="10"/>
      <c r="B529" s="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5.75" customHeight="1" x14ac:dyDescent="0.25">
      <c r="A530" s="10"/>
      <c r="B530" s="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5.75" customHeight="1" x14ac:dyDescent="0.25">
      <c r="A531" s="10"/>
      <c r="B531" s="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5.75" customHeight="1" x14ac:dyDescent="0.25">
      <c r="A532" s="10"/>
      <c r="B532" s="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5.75" customHeight="1" x14ac:dyDescent="0.25">
      <c r="A533" s="10"/>
      <c r="B533" s="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5.75" customHeight="1" x14ac:dyDescent="0.25">
      <c r="A534" s="10"/>
      <c r="B534" s="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5.75" customHeight="1" x14ac:dyDescent="0.25">
      <c r="A535" s="10"/>
      <c r="B535" s="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5.75" customHeight="1" x14ac:dyDescent="0.25">
      <c r="A536" s="10"/>
      <c r="B536" s="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5.75" customHeight="1" x14ac:dyDescent="0.25">
      <c r="A537" s="10"/>
      <c r="B537" s="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5.75" customHeight="1" x14ac:dyDescent="0.25">
      <c r="A538" s="10"/>
      <c r="B538" s="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5.75" customHeight="1" x14ac:dyDescent="0.25">
      <c r="A539" s="10"/>
      <c r="B539" s="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5.75" customHeight="1" x14ac:dyDescent="0.25">
      <c r="A540" s="10"/>
      <c r="B540" s="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5.75" customHeight="1" x14ac:dyDescent="0.25">
      <c r="A541" s="10"/>
      <c r="B541" s="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5.75" customHeight="1" x14ac:dyDescent="0.25">
      <c r="A542" s="10"/>
      <c r="B542" s="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5.75" customHeight="1" x14ac:dyDescent="0.25">
      <c r="A543" s="10"/>
      <c r="B543" s="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5.75" customHeight="1" x14ac:dyDescent="0.25">
      <c r="A544" s="10"/>
      <c r="B544" s="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5.75" customHeight="1" x14ac:dyDescent="0.25">
      <c r="A545" s="10"/>
      <c r="B545" s="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5.75" customHeight="1" x14ac:dyDescent="0.25">
      <c r="A546" s="10"/>
      <c r="B546" s="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5.75" customHeight="1" x14ac:dyDescent="0.25">
      <c r="A547" s="10"/>
      <c r="B547" s="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5.75" customHeight="1" x14ac:dyDescent="0.25">
      <c r="A548" s="10"/>
      <c r="B548" s="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5.75" customHeight="1" x14ac:dyDescent="0.25">
      <c r="A549" s="10"/>
      <c r="B549" s="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5.75" customHeight="1" x14ac:dyDescent="0.25">
      <c r="A550" s="10"/>
      <c r="B550" s="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5.75" customHeight="1" x14ac:dyDescent="0.25">
      <c r="A551" s="10"/>
      <c r="B551" s="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5.75" customHeight="1" x14ac:dyDescent="0.25">
      <c r="A552" s="10"/>
      <c r="B552" s="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5.75" customHeight="1" x14ac:dyDescent="0.25">
      <c r="A553" s="10"/>
      <c r="B553" s="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5.75" customHeight="1" x14ac:dyDescent="0.25">
      <c r="A554" s="10"/>
      <c r="B554" s="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5.75" customHeight="1" x14ac:dyDescent="0.25">
      <c r="A555" s="10"/>
      <c r="B555" s="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5.75" customHeight="1" x14ac:dyDescent="0.25">
      <c r="A556" s="10"/>
      <c r="B556" s="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5.75" customHeight="1" x14ac:dyDescent="0.25">
      <c r="A557" s="10"/>
      <c r="B557" s="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5.75" customHeight="1" x14ac:dyDescent="0.25">
      <c r="A558" s="10"/>
      <c r="B558" s="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5.75" customHeight="1" x14ac:dyDescent="0.25">
      <c r="A559" s="10"/>
      <c r="B559" s="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5.75" customHeight="1" x14ac:dyDescent="0.25">
      <c r="A560" s="10"/>
      <c r="B560" s="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5.75" customHeight="1" x14ac:dyDescent="0.25">
      <c r="A561" s="10"/>
      <c r="B561" s="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5.75" customHeight="1" x14ac:dyDescent="0.25">
      <c r="A562" s="10"/>
      <c r="B562" s="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5.75" customHeight="1" x14ac:dyDescent="0.25">
      <c r="A563" s="10"/>
      <c r="B563" s="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5.75" customHeight="1" x14ac:dyDescent="0.25">
      <c r="A564" s="10"/>
      <c r="B564" s="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5.75" customHeight="1" x14ac:dyDescent="0.25">
      <c r="A565" s="10"/>
      <c r="B565" s="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5.75" customHeight="1" x14ac:dyDescent="0.25">
      <c r="A566" s="10"/>
      <c r="B566" s="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5.75" customHeight="1" x14ac:dyDescent="0.25">
      <c r="A567" s="10"/>
      <c r="B567" s="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5.75" customHeight="1" x14ac:dyDescent="0.25">
      <c r="A568" s="10"/>
      <c r="B568" s="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5.75" customHeight="1" x14ac:dyDescent="0.25">
      <c r="A569" s="10"/>
      <c r="B569" s="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5.75" customHeight="1" x14ac:dyDescent="0.25">
      <c r="A570" s="10"/>
      <c r="B570" s="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5.75" customHeight="1" x14ac:dyDescent="0.25">
      <c r="A571" s="10"/>
      <c r="B571" s="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5.75" customHeight="1" x14ac:dyDescent="0.25">
      <c r="A572" s="10"/>
      <c r="B572" s="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5.75" customHeight="1" x14ac:dyDescent="0.25">
      <c r="A573" s="10"/>
      <c r="B573" s="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5.75" customHeight="1" x14ac:dyDescent="0.25">
      <c r="A574" s="10"/>
      <c r="B574" s="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5.75" customHeight="1" x14ac:dyDescent="0.25">
      <c r="A575" s="10"/>
      <c r="B575" s="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5.75" customHeight="1" x14ac:dyDescent="0.25">
      <c r="A576" s="10"/>
      <c r="B576" s="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5.75" customHeight="1" x14ac:dyDescent="0.25">
      <c r="A577" s="10"/>
      <c r="B577" s="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5.75" customHeight="1" x14ac:dyDescent="0.25">
      <c r="A578" s="10"/>
      <c r="B578" s="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5.75" customHeight="1" x14ac:dyDescent="0.25">
      <c r="A579" s="10"/>
      <c r="B579" s="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5.75" customHeight="1" x14ac:dyDescent="0.25">
      <c r="A580" s="10"/>
      <c r="B580" s="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5.75" customHeight="1" x14ac:dyDescent="0.25">
      <c r="A581" s="10"/>
      <c r="B581" s="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5.75" customHeight="1" x14ac:dyDescent="0.25">
      <c r="A582" s="10"/>
      <c r="B582" s="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5.75" customHeight="1" x14ac:dyDescent="0.25">
      <c r="A583" s="10"/>
      <c r="B583" s="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5.75" customHeight="1" x14ac:dyDescent="0.25">
      <c r="A584" s="10"/>
      <c r="B584" s="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5.75" customHeight="1" x14ac:dyDescent="0.25">
      <c r="A585" s="10"/>
      <c r="B585" s="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5.75" customHeight="1" x14ac:dyDescent="0.25">
      <c r="A586" s="10"/>
      <c r="B586" s="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5.75" customHeight="1" x14ac:dyDescent="0.25">
      <c r="A587" s="10"/>
      <c r="B587" s="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5.75" customHeight="1" x14ac:dyDescent="0.25">
      <c r="A588" s="10"/>
      <c r="B588" s="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5.75" customHeight="1" x14ac:dyDescent="0.25">
      <c r="A589" s="10"/>
      <c r="B589" s="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5.75" customHeight="1" x14ac:dyDescent="0.25">
      <c r="A590" s="10"/>
      <c r="B590" s="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5.75" customHeight="1" x14ac:dyDescent="0.25">
      <c r="A591" s="10"/>
      <c r="B591" s="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5.75" customHeight="1" x14ac:dyDescent="0.25">
      <c r="A592" s="10"/>
      <c r="B592" s="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5.75" customHeight="1" x14ac:dyDescent="0.25">
      <c r="A593" s="10"/>
      <c r="B593" s="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5.75" customHeight="1" x14ac:dyDescent="0.25">
      <c r="A594" s="10"/>
      <c r="B594" s="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5.75" customHeight="1" x14ac:dyDescent="0.25">
      <c r="A595" s="10"/>
      <c r="B595" s="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5.75" customHeight="1" x14ac:dyDescent="0.25">
      <c r="A596" s="10"/>
      <c r="B596" s="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5.75" customHeight="1" x14ac:dyDescent="0.25">
      <c r="A597" s="10"/>
      <c r="B597" s="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5.75" customHeight="1" x14ac:dyDescent="0.25">
      <c r="A598" s="10"/>
      <c r="B598" s="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5.75" customHeight="1" x14ac:dyDescent="0.25">
      <c r="A599" s="10"/>
      <c r="B599" s="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5.75" customHeight="1" x14ac:dyDescent="0.25">
      <c r="A600" s="10"/>
      <c r="B600" s="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5.75" customHeight="1" x14ac:dyDescent="0.25">
      <c r="A601" s="10"/>
      <c r="B601" s="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5.75" customHeight="1" x14ac:dyDescent="0.25">
      <c r="A602" s="10"/>
      <c r="B602" s="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5.75" customHeight="1" x14ac:dyDescent="0.25">
      <c r="A603" s="10"/>
      <c r="B603" s="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5.75" customHeight="1" x14ac:dyDescent="0.25">
      <c r="A604" s="10"/>
      <c r="B604" s="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5.75" customHeight="1" x14ac:dyDescent="0.25">
      <c r="A605" s="10"/>
      <c r="B605" s="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5.75" customHeight="1" x14ac:dyDescent="0.25">
      <c r="A606" s="10"/>
      <c r="B606" s="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5.75" customHeight="1" x14ac:dyDescent="0.25">
      <c r="A607" s="10"/>
      <c r="B607" s="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5.75" customHeight="1" x14ac:dyDescent="0.25">
      <c r="A608" s="10"/>
      <c r="B608" s="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5.75" customHeight="1" x14ac:dyDescent="0.25">
      <c r="A609" s="10"/>
      <c r="B609" s="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5.75" customHeight="1" x14ac:dyDescent="0.25">
      <c r="A610" s="10"/>
      <c r="B610" s="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5.75" customHeight="1" x14ac:dyDescent="0.25">
      <c r="A611" s="10"/>
      <c r="B611" s="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5.75" customHeight="1" x14ac:dyDescent="0.25">
      <c r="A612" s="10"/>
      <c r="B612" s="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5.75" customHeight="1" x14ac:dyDescent="0.25">
      <c r="A613" s="10"/>
      <c r="B613" s="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5.75" customHeight="1" x14ac:dyDescent="0.25">
      <c r="A614" s="10"/>
      <c r="B614" s="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5.75" customHeight="1" x14ac:dyDescent="0.25">
      <c r="A615" s="10"/>
      <c r="B615" s="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5.75" customHeight="1" x14ac:dyDescent="0.25">
      <c r="A616" s="10"/>
      <c r="B616" s="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5.75" customHeight="1" x14ac:dyDescent="0.25">
      <c r="A617" s="10"/>
      <c r="B617" s="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5.75" customHeight="1" x14ac:dyDescent="0.25">
      <c r="A618" s="10"/>
      <c r="B618" s="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5.75" customHeight="1" x14ac:dyDescent="0.25">
      <c r="A619" s="10"/>
      <c r="B619" s="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5.75" customHeight="1" x14ac:dyDescent="0.25">
      <c r="A620" s="10"/>
      <c r="B620" s="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5.75" customHeight="1" x14ac:dyDescent="0.25">
      <c r="A621" s="10"/>
      <c r="B621" s="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5.75" customHeight="1" x14ac:dyDescent="0.25">
      <c r="A622" s="10"/>
      <c r="B622" s="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5.75" customHeight="1" x14ac:dyDescent="0.25">
      <c r="A623" s="10"/>
      <c r="B623" s="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5.75" customHeight="1" x14ac:dyDescent="0.25">
      <c r="A624" s="10"/>
      <c r="B624" s="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5.75" customHeight="1" x14ac:dyDescent="0.25">
      <c r="A625" s="10"/>
      <c r="B625" s="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5.75" customHeight="1" x14ac:dyDescent="0.25">
      <c r="A626" s="10"/>
      <c r="B626" s="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5.75" customHeight="1" x14ac:dyDescent="0.25">
      <c r="A627" s="10"/>
      <c r="B627" s="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5.75" customHeight="1" x14ac:dyDescent="0.25">
      <c r="A628" s="10"/>
      <c r="B628" s="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5.75" customHeight="1" x14ac:dyDescent="0.25">
      <c r="A629" s="10"/>
      <c r="B629" s="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5.75" customHeight="1" x14ac:dyDescent="0.25">
      <c r="A630" s="10"/>
      <c r="B630" s="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5.75" customHeight="1" x14ac:dyDescent="0.25">
      <c r="A631" s="10"/>
      <c r="B631" s="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5.75" customHeight="1" x14ac:dyDescent="0.25">
      <c r="A632" s="10"/>
      <c r="B632" s="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5.75" customHeight="1" x14ac:dyDescent="0.25">
      <c r="A633" s="10"/>
      <c r="B633" s="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5.75" customHeight="1" x14ac:dyDescent="0.25">
      <c r="A634" s="10"/>
      <c r="B634" s="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5.75" customHeight="1" x14ac:dyDescent="0.25">
      <c r="A635" s="10"/>
      <c r="B635" s="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5.75" customHeight="1" x14ac:dyDescent="0.25">
      <c r="A636" s="10"/>
      <c r="B636" s="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5.75" customHeight="1" x14ac:dyDescent="0.25">
      <c r="A637" s="10"/>
      <c r="B637" s="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5.75" customHeight="1" x14ac:dyDescent="0.25">
      <c r="A638" s="10"/>
      <c r="B638" s="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5.75" customHeight="1" x14ac:dyDescent="0.25">
      <c r="A639" s="10"/>
      <c r="B639" s="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5.75" customHeight="1" x14ac:dyDescent="0.25">
      <c r="A640" s="10"/>
      <c r="B640" s="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5.75" customHeight="1" x14ac:dyDescent="0.25">
      <c r="A641" s="10"/>
      <c r="B641" s="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5.75" customHeight="1" x14ac:dyDescent="0.25">
      <c r="A642" s="10"/>
      <c r="B642" s="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5.75" customHeight="1" x14ac:dyDescent="0.25">
      <c r="A643" s="10"/>
      <c r="B643" s="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5.75" customHeight="1" x14ac:dyDescent="0.25">
      <c r="A644" s="10"/>
      <c r="B644" s="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5.75" customHeight="1" x14ac:dyDescent="0.25">
      <c r="A645" s="10"/>
      <c r="B645" s="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5.75" customHeight="1" x14ac:dyDescent="0.25">
      <c r="A646" s="10"/>
      <c r="B646" s="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5.75" customHeight="1" x14ac:dyDescent="0.25">
      <c r="A647" s="10"/>
      <c r="B647" s="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5.75" customHeight="1" x14ac:dyDescent="0.25">
      <c r="A648" s="10"/>
      <c r="B648" s="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5.75" customHeight="1" x14ac:dyDescent="0.25">
      <c r="A649" s="10"/>
      <c r="B649" s="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5.75" customHeight="1" x14ac:dyDescent="0.25">
      <c r="A650" s="10"/>
      <c r="B650" s="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5.75" customHeight="1" x14ac:dyDescent="0.25">
      <c r="A651" s="10"/>
      <c r="B651" s="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5.75" customHeight="1" x14ac:dyDescent="0.25">
      <c r="A652" s="10"/>
      <c r="B652" s="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5.75" customHeight="1" x14ac:dyDescent="0.25">
      <c r="A653" s="10"/>
      <c r="B653" s="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5.75" customHeight="1" x14ac:dyDescent="0.25">
      <c r="A654" s="10"/>
      <c r="B654" s="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5.75" customHeight="1" x14ac:dyDescent="0.25">
      <c r="A655" s="10"/>
      <c r="B655" s="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5.75" customHeight="1" x14ac:dyDescent="0.25">
      <c r="A656" s="10"/>
      <c r="B656" s="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5.75" customHeight="1" x14ac:dyDescent="0.25">
      <c r="A657" s="10"/>
      <c r="B657" s="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5.75" customHeight="1" x14ac:dyDescent="0.25">
      <c r="A658" s="10"/>
      <c r="B658" s="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5.75" customHeight="1" x14ac:dyDescent="0.25">
      <c r="A659" s="10"/>
      <c r="B659" s="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5.75" customHeight="1" x14ac:dyDescent="0.25">
      <c r="A660" s="10"/>
      <c r="B660" s="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5.75" customHeight="1" x14ac:dyDescent="0.25">
      <c r="A661" s="10"/>
      <c r="B661" s="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5.75" customHeight="1" x14ac:dyDescent="0.25">
      <c r="A662" s="10"/>
      <c r="B662" s="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5.75" customHeight="1" x14ac:dyDescent="0.25">
      <c r="A663" s="10"/>
      <c r="B663" s="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5.75" customHeight="1" x14ac:dyDescent="0.25">
      <c r="A664" s="10"/>
      <c r="B664" s="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5.75" customHeight="1" x14ac:dyDescent="0.25">
      <c r="A665" s="10"/>
      <c r="B665" s="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5.75" customHeight="1" x14ac:dyDescent="0.25">
      <c r="A666" s="10"/>
      <c r="B666" s="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5.75" customHeight="1" x14ac:dyDescent="0.25">
      <c r="A667" s="10"/>
      <c r="B667" s="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5.75" customHeight="1" x14ac:dyDescent="0.25">
      <c r="A668" s="10"/>
      <c r="B668" s="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5.75" customHeight="1" x14ac:dyDescent="0.25">
      <c r="A669" s="10"/>
      <c r="B669" s="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5.75" customHeight="1" x14ac:dyDescent="0.25">
      <c r="A670" s="10"/>
      <c r="B670" s="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5.75" customHeight="1" x14ac:dyDescent="0.25">
      <c r="A671" s="10"/>
      <c r="B671" s="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5.75" customHeight="1" x14ac:dyDescent="0.25">
      <c r="A672" s="10"/>
      <c r="B672" s="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5.75" customHeight="1" x14ac:dyDescent="0.25">
      <c r="A673" s="10"/>
      <c r="B673" s="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5.75" customHeight="1" x14ac:dyDescent="0.25">
      <c r="A674" s="10"/>
      <c r="B674" s="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5.75" customHeight="1" x14ac:dyDescent="0.25">
      <c r="A675" s="10"/>
      <c r="B675" s="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5.75" customHeight="1" x14ac:dyDescent="0.25">
      <c r="A676" s="10"/>
      <c r="B676" s="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5.75" customHeight="1" x14ac:dyDescent="0.25">
      <c r="A677" s="10"/>
      <c r="B677" s="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5.75" customHeight="1" x14ac:dyDescent="0.25">
      <c r="A678" s="10"/>
      <c r="B678" s="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5.75" customHeight="1" x14ac:dyDescent="0.25">
      <c r="A679" s="10"/>
      <c r="B679" s="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5.75" customHeight="1" x14ac:dyDescent="0.25">
      <c r="A680" s="10"/>
      <c r="B680" s="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5.75" customHeight="1" x14ac:dyDescent="0.25">
      <c r="A681" s="10"/>
      <c r="B681" s="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5.75" customHeight="1" x14ac:dyDescent="0.25">
      <c r="A682" s="10"/>
      <c r="B682" s="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5.75" customHeight="1" x14ac:dyDescent="0.25">
      <c r="A683" s="10"/>
      <c r="B683" s="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5.75" customHeight="1" x14ac:dyDescent="0.25">
      <c r="A684" s="10"/>
      <c r="B684" s="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5.75" customHeight="1" x14ac:dyDescent="0.25">
      <c r="A685" s="10"/>
      <c r="B685" s="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5.75" customHeight="1" x14ac:dyDescent="0.25">
      <c r="A686" s="10"/>
      <c r="B686" s="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5.75" customHeight="1" x14ac:dyDescent="0.25">
      <c r="A687" s="10"/>
      <c r="B687" s="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5.75" customHeight="1" x14ac:dyDescent="0.25">
      <c r="A688" s="10"/>
      <c r="B688" s="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5.75" customHeight="1" x14ac:dyDescent="0.25">
      <c r="A689" s="10"/>
      <c r="B689" s="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5.75" customHeight="1" x14ac:dyDescent="0.25">
      <c r="A690" s="10"/>
      <c r="B690" s="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5.75" customHeight="1" x14ac:dyDescent="0.25">
      <c r="A691" s="10"/>
      <c r="B691" s="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5.75" customHeight="1" x14ac:dyDescent="0.25">
      <c r="A692" s="10"/>
      <c r="B692" s="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5.75" customHeight="1" x14ac:dyDescent="0.25">
      <c r="A693" s="10"/>
      <c r="B693" s="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5.75" customHeight="1" x14ac:dyDescent="0.25">
      <c r="A694" s="10"/>
      <c r="B694" s="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5.75" customHeight="1" x14ac:dyDescent="0.25">
      <c r="A695" s="10"/>
      <c r="B695" s="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5.75" customHeight="1" x14ac:dyDescent="0.25">
      <c r="A696" s="10"/>
      <c r="B696" s="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5.75" customHeight="1" x14ac:dyDescent="0.25">
      <c r="A697" s="10"/>
      <c r="B697" s="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5.75" customHeight="1" x14ac:dyDescent="0.25">
      <c r="A698" s="10"/>
      <c r="B698" s="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5.75" customHeight="1" x14ac:dyDescent="0.25">
      <c r="A699" s="10"/>
      <c r="B699" s="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5.75" customHeight="1" x14ac:dyDescent="0.25">
      <c r="A700" s="10"/>
      <c r="B700" s="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5.75" customHeight="1" x14ac:dyDescent="0.25">
      <c r="A701" s="10"/>
      <c r="B701" s="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5.75" customHeight="1" x14ac:dyDescent="0.25">
      <c r="A702" s="10"/>
      <c r="B702" s="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5.75" customHeight="1" x14ac:dyDescent="0.25">
      <c r="A703" s="10"/>
      <c r="B703" s="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5.75" customHeight="1" x14ac:dyDescent="0.25">
      <c r="A704" s="10"/>
      <c r="B704" s="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5.75" customHeight="1" x14ac:dyDescent="0.25">
      <c r="A705" s="10"/>
      <c r="B705" s="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5.75" customHeight="1" x14ac:dyDescent="0.25">
      <c r="A706" s="10"/>
      <c r="B706" s="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5.75" customHeight="1" x14ac:dyDescent="0.25">
      <c r="A707" s="10"/>
      <c r="B707" s="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5.75" customHeight="1" x14ac:dyDescent="0.25">
      <c r="A708" s="10"/>
      <c r="B708" s="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5.75" customHeight="1" x14ac:dyDescent="0.25">
      <c r="A709" s="10"/>
      <c r="B709" s="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5.75" customHeight="1" x14ac:dyDescent="0.25">
      <c r="A710" s="10"/>
      <c r="B710" s="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5.75" customHeight="1" x14ac:dyDescent="0.25">
      <c r="A711" s="10"/>
      <c r="B711" s="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5.75" customHeight="1" x14ac:dyDescent="0.25">
      <c r="A712" s="10"/>
      <c r="B712" s="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5.75" customHeight="1" x14ac:dyDescent="0.25">
      <c r="A713" s="10"/>
      <c r="B713" s="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5.75" customHeight="1" x14ac:dyDescent="0.25">
      <c r="A714" s="10"/>
      <c r="B714" s="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5.75" customHeight="1" x14ac:dyDescent="0.25">
      <c r="A715" s="10"/>
      <c r="B715" s="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5.75" customHeight="1" x14ac:dyDescent="0.25">
      <c r="A716" s="10"/>
      <c r="B716" s="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5.75" customHeight="1" x14ac:dyDescent="0.25">
      <c r="A717" s="10"/>
      <c r="B717" s="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5.75" customHeight="1" x14ac:dyDescent="0.25">
      <c r="A718" s="10"/>
      <c r="B718" s="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5.75" customHeight="1" x14ac:dyDescent="0.25">
      <c r="A719" s="10"/>
      <c r="B719" s="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5.75" customHeight="1" x14ac:dyDescent="0.25">
      <c r="A720" s="10"/>
      <c r="B720" s="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5.75" customHeight="1" x14ac:dyDescent="0.25">
      <c r="A721" s="10"/>
      <c r="B721" s="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5.75" customHeight="1" x14ac:dyDescent="0.25">
      <c r="A722" s="10"/>
      <c r="B722" s="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5.75" customHeight="1" x14ac:dyDescent="0.25">
      <c r="A723" s="10"/>
      <c r="B723" s="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5.75" customHeight="1" x14ac:dyDescent="0.25">
      <c r="A724" s="10"/>
      <c r="B724" s="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5.75" customHeight="1" x14ac:dyDescent="0.25">
      <c r="A725" s="10"/>
      <c r="B725" s="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5.75" customHeight="1" x14ac:dyDescent="0.25">
      <c r="A726" s="10"/>
      <c r="B726" s="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5.75" customHeight="1" x14ac:dyDescent="0.25">
      <c r="A727" s="10"/>
      <c r="B727" s="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5.75" customHeight="1" x14ac:dyDescent="0.25">
      <c r="A728" s="10"/>
      <c r="B728" s="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5.75" customHeight="1" x14ac:dyDescent="0.25">
      <c r="A729" s="10"/>
      <c r="B729" s="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5.75" customHeight="1" x14ac:dyDescent="0.25">
      <c r="A730" s="10"/>
      <c r="B730" s="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5.75" customHeight="1" x14ac:dyDescent="0.25">
      <c r="A731" s="10"/>
      <c r="B731" s="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5.75" customHeight="1" x14ac:dyDescent="0.25">
      <c r="A732" s="10"/>
      <c r="B732" s="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5.75" customHeight="1" x14ac:dyDescent="0.25">
      <c r="A733" s="10"/>
      <c r="B733" s="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5.75" customHeight="1" x14ac:dyDescent="0.25">
      <c r="A734" s="10"/>
      <c r="B734" s="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5.75" customHeight="1" x14ac:dyDescent="0.25">
      <c r="A735" s="10"/>
      <c r="B735" s="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5.75" customHeight="1" x14ac:dyDescent="0.25">
      <c r="A736" s="10"/>
      <c r="B736" s="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5.75" customHeight="1" x14ac:dyDescent="0.25">
      <c r="A737" s="10"/>
      <c r="B737" s="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5.75" customHeight="1" x14ac:dyDescent="0.25">
      <c r="A738" s="10"/>
      <c r="B738" s="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5.75" customHeight="1" x14ac:dyDescent="0.25">
      <c r="A739" s="10"/>
      <c r="B739" s="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5.75" customHeight="1" x14ac:dyDescent="0.25">
      <c r="A740" s="10"/>
      <c r="B740" s="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5.75" customHeight="1" x14ac:dyDescent="0.25">
      <c r="A741" s="10"/>
      <c r="B741" s="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5.75" customHeight="1" x14ac:dyDescent="0.25">
      <c r="A742" s="10"/>
      <c r="B742" s="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5.75" customHeight="1" x14ac:dyDescent="0.25">
      <c r="A743" s="10"/>
      <c r="B743" s="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5.75" customHeight="1" x14ac:dyDescent="0.25">
      <c r="A744" s="10"/>
      <c r="B744" s="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5.75" customHeight="1" x14ac:dyDescent="0.25">
      <c r="A745" s="10"/>
      <c r="B745" s="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5.75" customHeight="1" x14ac:dyDescent="0.25">
      <c r="A746" s="10"/>
      <c r="B746" s="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5.75" customHeight="1" x14ac:dyDescent="0.25">
      <c r="A747" s="10"/>
      <c r="B747" s="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5.75" customHeight="1" x14ac:dyDescent="0.25">
      <c r="A748" s="10"/>
      <c r="B748" s="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5.75" customHeight="1" x14ac:dyDescent="0.25">
      <c r="A749" s="10"/>
      <c r="B749" s="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5.75" customHeight="1" x14ac:dyDescent="0.25">
      <c r="A750" s="10"/>
      <c r="B750" s="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5.75" customHeight="1" x14ac:dyDescent="0.25">
      <c r="A751" s="10"/>
      <c r="B751" s="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5.75" customHeight="1" x14ac:dyDescent="0.25">
      <c r="A752" s="10"/>
      <c r="B752" s="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5.75" customHeight="1" x14ac:dyDescent="0.25">
      <c r="A753" s="10"/>
      <c r="B753" s="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5.75" customHeight="1" x14ac:dyDescent="0.25">
      <c r="A754" s="10"/>
      <c r="B754" s="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5.75" customHeight="1" x14ac:dyDescent="0.25">
      <c r="A755" s="10"/>
      <c r="B755" s="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5.75" customHeight="1" x14ac:dyDescent="0.25">
      <c r="A756" s="10"/>
      <c r="B756" s="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5.75" customHeight="1" x14ac:dyDescent="0.25">
      <c r="A757" s="10"/>
      <c r="B757" s="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5.75" customHeight="1" x14ac:dyDescent="0.25">
      <c r="A758" s="10"/>
      <c r="B758" s="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5.75" customHeight="1" x14ac:dyDescent="0.25">
      <c r="A759" s="10"/>
      <c r="B759" s="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5.75" customHeight="1" x14ac:dyDescent="0.25">
      <c r="A760" s="10"/>
      <c r="B760" s="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5.75" customHeight="1" x14ac:dyDescent="0.25">
      <c r="A761" s="10"/>
      <c r="B761" s="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5.75" customHeight="1" x14ac:dyDescent="0.25">
      <c r="A762" s="10"/>
      <c r="B762" s="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5.75" customHeight="1" x14ac:dyDescent="0.25">
      <c r="A763" s="10"/>
      <c r="B763" s="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5.75" customHeight="1" x14ac:dyDescent="0.25">
      <c r="A764" s="10"/>
      <c r="B764" s="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5.75" customHeight="1" x14ac:dyDescent="0.25">
      <c r="A765" s="10"/>
      <c r="B765" s="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5.75" customHeight="1" x14ac:dyDescent="0.25">
      <c r="A766" s="10"/>
      <c r="B766" s="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5.75" customHeight="1" x14ac:dyDescent="0.25">
      <c r="A767" s="10"/>
      <c r="B767" s="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5.75" customHeight="1" x14ac:dyDescent="0.25">
      <c r="A768" s="10"/>
      <c r="B768" s="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5.75" customHeight="1" x14ac:dyDescent="0.25">
      <c r="A769" s="10"/>
      <c r="B769" s="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5.75" customHeight="1" x14ac:dyDescent="0.25">
      <c r="A770" s="10"/>
      <c r="B770" s="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5.75" customHeight="1" x14ac:dyDescent="0.25">
      <c r="A771" s="10"/>
      <c r="B771" s="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5.75" customHeight="1" x14ac:dyDescent="0.25">
      <c r="A772" s="10"/>
      <c r="B772" s="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5.75" customHeight="1" x14ac:dyDescent="0.25">
      <c r="A773" s="10"/>
      <c r="B773" s="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5.75" customHeight="1" x14ac:dyDescent="0.25">
      <c r="A774" s="10"/>
      <c r="B774" s="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5.75" customHeight="1" x14ac:dyDescent="0.25">
      <c r="A775" s="10"/>
      <c r="B775" s="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5.75" customHeight="1" x14ac:dyDescent="0.25">
      <c r="A776" s="10"/>
      <c r="B776" s="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5.75" customHeight="1" x14ac:dyDescent="0.25">
      <c r="A777" s="10"/>
      <c r="B777" s="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5.75" customHeight="1" x14ac:dyDescent="0.25">
      <c r="A778" s="10"/>
      <c r="B778" s="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5.75" customHeight="1" x14ac:dyDescent="0.25">
      <c r="A779" s="10"/>
      <c r="B779" s="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5.75" customHeight="1" x14ac:dyDescent="0.25">
      <c r="A780" s="10"/>
      <c r="B780" s="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5.75" customHeight="1" x14ac:dyDescent="0.25">
      <c r="A781" s="10"/>
      <c r="B781" s="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5.75" customHeight="1" x14ac:dyDescent="0.25">
      <c r="A782" s="10"/>
      <c r="B782" s="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5.75" customHeight="1" x14ac:dyDescent="0.25">
      <c r="A783" s="10"/>
      <c r="B783" s="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5.75" customHeight="1" x14ac:dyDescent="0.25">
      <c r="A784" s="10"/>
      <c r="B784" s="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5.75" customHeight="1" x14ac:dyDescent="0.25">
      <c r="A785" s="10"/>
      <c r="B785" s="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5.75" customHeight="1" x14ac:dyDescent="0.25">
      <c r="A786" s="10"/>
      <c r="B786" s="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5.75" customHeight="1" x14ac:dyDescent="0.25">
      <c r="A787" s="10"/>
      <c r="B787" s="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5.75" customHeight="1" x14ac:dyDescent="0.25">
      <c r="A788" s="10"/>
      <c r="B788" s="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5.75" customHeight="1" x14ac:dyDescent="0.25">
      <c r="A789" s="10"/>
      <c r="B789" s="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5.75" customHeight="1" x14ac:dyDescent="0.25">
      <c r="A790" s="10"/>
      <c r="B790" s="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5.75" customHeight="1" x14ac:dyDescent="0.25">
      <c r="A791" s="10"/>
      <c r="B791" s="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5.75" customHeight="1" x14ac:dyDescent="0.25">
      <c r="A792" s="10"/>
      <c r="B792" s="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5.75" customHeight="1" x14ac:dyDescent="0.25">
      <c r="A793" s="10"/>
      <c r="B793" s="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5.75" customHeight="1" x14ac:dyDescent="0.25">
      <c r="A794" s="10"/>
      <c r="B794" s="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5.75" customHeight="1" x14ac:dyDescent="0.25">
      <c r="A795" s="10"/>
      <c r="B795" s="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5.75" customHeight="1" x14ac:dyDescent="0.25">
      <c r="A796" s="10"/>
      <c r="B796" s="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5.75" customHeight="1" x14ac:dyDescent="0.25">
      <c r="A797" s="10"/>
      <c r="B797" s="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5.75" customHeight="1" x14ac:dyDescent="0.25">
      <c r="A798" s="10"/>
      <c r="B798" s="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5.75" customHeight="1" x14ac:dyDescent="0.25">
      <c r="A799" s="10"/>
      <c r="B799" s="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5.75" customHeight="1" x14ac:dyDescent="0.25">
      <c r="A800" s="10"/>
      <c r="B800" s="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5.75" customHeight="1" x14ac:dyDescent="0.25">
      <c r="A801" s="10"/>
      <c r="B801" s="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5.75" customHeight="1" x14ac:dyDescent="0.25">
      <c r="A802" s="10"/>
      <c r="B802" s="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5.75" customHeight="1" x14ac:dyDescent="0.25">
      <c r="A803" s="10"/>
      <c r="B803" s="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5.75" customHeight="1" x14ac:dyDescent="0.25">
      <c r="A804" s="10"/>
      <c r="B804" s="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5.75" customHeight="1" x14ac:dyDescent="0.25">
      <c r="A805" s="10"/>
      <c r="B805" s="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5.75" customHeight="1" x14ac:dyDescent="0.25">
      <c r="A806" s="10"/>
      <c r="B806" s="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5.75" customHeight="1" x14ac:dyDescent="0.25">
      <c r="A807" s="10"/>
      <c r="B807" s="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5.75" customHeight="1" x14ac:dyDescent="0.25">
      <c r="A808" s="10"/>
      <c r="B808" s="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5.75" customHeight="1" x14ac:dyDescent="0.25">
      <c r="A809" s="10"/>
      <c r="B809" s="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5.75" customHeight="1" x14ac:dyDescent="0.25">
      <c r="A810" s="10"/>
      <c r="B810" s="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5.75" customHeight="1" x14ac:dyDescent="0.25">
      <c r="A811" s="10"/>
      <c r="B811" s="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5.75" customHeight="1" x14ac:dyDescent="0.25">
      <c r="A812" s="10"/>
      <c r="B812" s="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5.75" customHeight="1" x14ac:dyDescent="0.25">
      <c r="A813" s="10"/>
      <c r="B813" s="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5.75" customHeight="1" x14ac:dyDescent="0.25">
      <c r="A814" s="10"/>
      <c r="B814" s="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5.75" customHeight="1" x14ac:dyDescent="0.25">
      <c r="A815" s="10"/>
      <c r="B815" s="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5.75" customHeight="1" x14ac:dyDescent="0.25">
      <c r="A816" s="10"/>
      <c r="B816" s="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5.75" customHeight="1" x14ac:dyDescent="0.25">
      <c r="A817" s="10"/>
      <c r="B817" s="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5.75" customHeight="1" x14ac:dyDescent="0.25">
      <c r="A818" s="10"/>
      <c r="B818" s="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5.75" customHeight="1" x14ac:dyDescent="0.25">
      <c r="A819" s="10"/>
      <c r="B819" s="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5.75" customHeight="1" x14ac:dyDescent="0.25">
      <c r="A820" s="10"/>
      <c r="B820" s="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5.75" customHeight="1" x14ac:dyDescent="0.25">
      <c r="A821" s="10"/>
      <c r="B821" s="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5.75" customHeight="1" x14ac:dyDescent="0.25">
      <c r="A822" s="10"/>
      <c r="B822" s="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5.75" customHeight="1" x14ac:dyDescent="0.25">
      <c r="A823" s="10"/>
      <c r="B823" s="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5.75" customHeight="1" x14ac:dyDescent="0.25">
      <c r="A824" s="10"/>
      <c r="B824" s="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5.75" customHeight="1" x14ac:dyDescent="0.25">
      <c r="A825" s="10"/>
      <c r="B825" s="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5.75" customHeight="1" x14ac:dyDescent="0.25">
      <c r="A826" s="10"/>
      <c r="B826" s="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5.75" customHeight="1" x14ac:dyDescent="0.25">
      <c r="A827" s="10"/>
      <c r="B827" s="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5.75" customHeight="1" x14ac:dyDescent="0.25">
      <c r="A828" s="10"/>
      <c r="B828" s="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5.75" customHeight="1" x14ac:dyDescent="0.25">
      <c r="A829" s="10"/>
      <c r="B829" s="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5.75" customHeight="1" x14ac:dyDescent="0.25">
      <c r="A830" s="10"/>
      <c r="B830" s="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5.75" customHeight="1" x14ac:dyDescent="0.25">
      <c r="A831" s="10"/>
      <c r="B831" s="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5.75" customHeight="1" x14ac:dyDescent="0.25">
      <c r="A832" s="10"/>
      <c r="B832" s="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5.75" customHeight="1" x14ac:dyDescent="0.25">
      <c r="A833" s="10"/>
      <c r="B833" s="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5.75" customHeight="1" x14ac:dyDescent="0.25">
      <c r="A834" s="10"/>
      <c r="B834" s="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5.75" customHeight="1" x14ac:dyDescent="0.25">
      <c r="A835" s="10"/>
      <c r="B835" s="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5.75" customHeight="1" x14ac:dyDescent="0.25">
      <c r="A836" s="10"/>
      <c r="B836" s="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5.75" customHeight="1" x14ac:dyDescent="0.25">
      <c r="A837" s="10"/>
      <c r="B837" s="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5.75" customHeight="1" x14ac:dyDescent="0.25">
      <c r="A838" s="10"/>
      <c r="B838" s="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5.75" customHeight="1" x14ac:dyDescent="0.25">
      <c r="A839" s="10"/>
      <c r="B839" s="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5.75" customHeight="1" x14ac:dyDescent="0.25">
      <c r="A840" s="10"/>
      <c r="B840" s="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5.75" customHeight="1" x14ac:dyDescent="0.25">
      <c r="A841" s="10"/>
      <c r="B841" s="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5.75" customHeight="1" x14ac:dyDescent="0.25">
      <c r="A842" s="10"/>
      <c r="B842" s="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5.75" customHeight="1" x14ac:dyDescent="0.25">
      <c r="A843" s="10"/>
      <c r="B843" s="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5.75" customHeight="1" x14ac:dyDescent="0.25">
      <c r="A844" s="10"/>
      <c r="B844" s="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5.75" customHeight="1" x14ac:dyDescent="0.25">
      <c r="A845" s="10"/>
      <c r="B845" s="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5.75" customHeight="1" x14ac:dyDescent="0.25">
      <c r="A846" s="10"/>
      <c r="B846" s="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5.75" customHeight="1" x14ac:dyDescent="0.25">
      <c r="A847" s="10"/>
      <c r="B847" s="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5.75" customHeight="1" x14ac:dyDescent="0.25">
      <c r="A848" s="10"/>
      <c r="B848" s="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5.75" customHeight="1" x14ac:dyDescent="0.25">
      <c r="A849" s="10"/>
      <c r="B849" s="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5.75" customHeight="1" x14ac:dyDescent="0.25">
      <c r="A850" s="10"/>
      <c r="B850" s="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5.75" customHeight="1" x14ac:dyDescent="0.25">
      <c r="A851" s="10"/>
      <c r="B851" s="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5.75" customHeight="1" x14ac:dyDescent="0.25">
      <c r="A852" s="10"/>
      <c r="B852" s="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5.75" customHeight="1" x14ac:dyDescent="0.25">
      <c r="A853" s="10"/>
      <c r="B853" s="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5.75" customHeight="1" x14ac:dyDescent="0.25">
      <c r="A854" s="10"/>
      <c r="B854" s="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5.75" customHeight="1" x14ac:dyDescent="0.25">
      <c r="A855" s="10"/>
      <c r="B855" s="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5.75" customHeight="1" x14ac:dyDescent="0.25">
      <c r="A856" s="10"/>
      <c r="B856" s="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5.75" customHeight="1" x14ac:dyDescent="0.25">
      <c r="A857" s="10"/>
      <c r="B857" s="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5.75" customHeight="1" x14ac:dyDescent="0.25">
      <c r="A858" s="10"/>
      <c r="B858" s="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5.75" customHeight="1" x14ac:dyDescent="0.25">
      <c r="A859" s="10"/>
      <c r="B859" s="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5.75" customHeight="1" x14ac:dyDescent="0.25">
      <c r="A860" s="10"/>
      <c r="B860" s="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5.75" customHeight="1" x14ac:dyDescent="0.25">
      <c r="A861" s="10"/>
      <c r="B861" s="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5.75" customHeight="1" x14ac:dyDescent="0.25">
      <c r="A862" s="10"/>
      <c r="B862" s="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5.75" customHeight="1" x14ac:dyDescent="0.25">
      <c r="A863" s="10"/>
      <c r="B863" s="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5.75" customHeight="1" x14ac:dyDescent="0.25">
      <c r="A864" s="10"/>
      <c r="B864" s="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5.75" customHeight="1" x14ac:dyDescent="0.25">
      <c r="A865" s="10"/>
      <c r="B865" s="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5.75" customHeight="1" x14ac:dyDescent="0.25">
      <c r="A866" s="10"/>
      <c r="B866" s="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5.75" customHeight="1" x14ac:dyDescent="0.25">
      <c r="A867" s="10"/>
      <c r="B867" s="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5.75" customHeight="1" x14ac:dyDescent="0.25">
      <c r="A868" s="10"/>
      <c r="B868" s="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5.75" customHeight="1" x14ac:dyDescent="0.25">
      <c r="A869" s="10"/>
      <c r="B869" s="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5.75" customHeight="1" x14ac:dyDescent="0.25">
      <c r="A870" s="10"/>
      <c r="B870" s="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5.75" customHeight="1" x14ac:dyDescent="0.25">
      <c r="A871" s="10"/>
      <c r="B871" s="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5.75" customHeight="1" x14ac:dyDescent="0.25">
      <c r="A872" s="10"/>
      <c r="B872" s="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5.75" customHeight="1" x14ac:dyDescent="0.25">
      <c r="A873" s="10"/>
      <c r="B873" s="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5.75" customHeight="1" x14ac:dyDescent="0.25">
      <c r="A874" s="10"/>
      <c r="B874" s="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5.75" customHeight="1" x14ac:dyDescent="0.25">
      <c r="A875" s="10"/>
      <c r="B875" s="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5.75" customHeight="1" x14ac:dyDescent="0.25">
      <c r="A876" s="10"/>
      <c r="B876" s="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5.75" customHeight="1" x14ac:dyDescent="0.25">
      <c r="A877" s="10"/>
      <c r="B877" s="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5.75" customHeight="1" x14ac:dyDescent="0.25">
      <c r="A878" s="10"/>
      <c r="B878" s="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5.75" customHeight="1" x14ac:dyDescent="0.25">
      <c r="A879" s="10"/>
      <c r="B879" s="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5.75" customHeight="1" x14ac:dyDescent="0.25">
      <c r="A880" s="10"/>
      <c r="B880" s="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5.75" customHeight="1" x14ac:dyDescent="0.25">
      <c r="A881" s="10"/>
      <c r="B881" s="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5.75" customHeight="1" x14ac:dyDescent="0.25">
      <c r="A882" s="10"/>
      <c r="B882" s="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5.75" customHeight="1" x14ac:dyDescent="0.25">
      <c r="A883" s="10"/>
      <c r="B883" s="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5.75" customHeight="1" x14ac:dyDescent="0.25">
      <c r="A884" s="10"/>
      <c r="B884" s="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5.75" customHeight="1" x14ac:dyDescent="0.25">
      <c r="A885" s="10"/>
      <c r="B885" s="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5.75" customHeight="1" x14ac:dyDescent="0.25">
      <c r="A886" s="10"/>
      <c r="B886" s="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5.75" customHeight="1" x14ac:dyDescent="0.25">
      <c r="A887" s="10"/>
      <c r="B887" s="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5.75" customHeight="1" x14ac:dyDescent="0.25">
      <c r="A888" s="10"/>
      <c r="B888" s="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5.75" customHeight="1" x14ac:dyDescent="0.25">
      <c r="A889" s="10"/>
      <c r="B889" s="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5.75" customHeight="1" x14ac:dyDescent="0.25">
      <c r="A890" s="10"/>
      <c r="B890" s="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5.75" customHeight="1" x14ac:dyDescent="0.25">
      <c r="A891" s="10"/>
      <c r="B891" s="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5.75" customHeight="1" x14ac:dyDescent="0.25">
      <c r="A892" s="10"/>
      <c r="B892" s="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5.75" customHeight="1" x14ac:dyDescent="0.25">
      <c r="A893" s="10"/>
      <c r="B893" s="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5.75" customHeight="1" x14ac:dyDescent="0.25">
      <c r="A894" s="10"/>
      <c r="B894" s="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5.75" customHeight="1" x14ac:dyDescent="0.25">
      <c r="A895" s="10"/>
      <c r="B895" s="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5.75" customHeight="1" x14ac:dyDescent="0.25">
      <c r="A896" s="10"/>
      <c r="B896" s="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5.75" customHeight="1" x14ac:dyDescent="0.25">
      <c r="A897" s="10"/>
      <c r="B897" s="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5.75" customHeight="1" x14ac:dyDescent="0.25">
      <c r="A898" s="10"/>
      <c r="B898" s="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5.75" customHeight="1" x14ac:dyDescent="0.25">
      <c r="A899" s="10"/>
      <c r="B899" s="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5.75" customHeight="1" x14ac:dyDescent="0.25">
      <c r="A900" s="10"/>
      <c r="B900" s="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5.75" customHeight="1" x14ac:dyDescent="0.25">
      <c r="A901" s="10"/>
      <c r="B901" s="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5.75" customHeight="1" x14ac:dyDescent="0.25">
      <c r="A902" s="10"/>
      <c r="B902" s="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5.75" customHeight="1" x14ac:dyDescent="0.25">
      <c r="A903" s="10"/>
      <c r="B903" s="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5.75" customHeight="1" x14ac:dyDescent="0.25">
      <c r="A904" s="10"/>
      <c r="B904" s="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5.75" customHeight="1" x14ac:dyDescent="0.25">
      <c r="A905" s="10"/>
      <c r="B905" s="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5.75" customHeight="1" x14ac:dyDescent="0.25">
      <c r="A906" s="10"/>
      <c r="B906" s="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5.75" customHeight="1" x14ac:dyDescent="0.25">
      <c r="A907" s="10"/>
      <c r="B907" s="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5.75" customHeight="1" x14ac:dyDescent="0.25">
      <c r="A908" s="10"/>
      <c r="B908" s="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5.75" customHeight="1" x14ac:dyDescent="0.25">
      <c r="A909" s="10"/>
      <c r="B909" s="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5.75" customHeight="1" x14ac:dyDescent="0.25">
      <c r="A910" s="10"/>
      <c r="B910" s="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5.75" customHeight="1" x14ac:dyDescent="0.25">
      <c r="A911" s="10"/>
      <c r="B911" s="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x14ac:dyDescent="0.25">
      <c r="A912" s="10"/>
      <c r="B912" s="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0"/>
      <c r="B913" s="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0"/>
      <c r="B914" s="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0"/>
      <c r="B915" s="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0"/>
      <c r="B916" s="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0"/>
      <c r="B917" s="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0"/>
      <c r="B918" s="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0"/>
      <c r="B919" s="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0"/>
      <c r="B920" s="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0"/>
      <c r="B921" s="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0"/>
      <c r="B922" s="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</sheetData>
  <mergeCells count="5">
    <mergeCell ref="A2:W2"/>
    <mergeCell ref="A40:B40"/>
    <mergeCell ref="A41:B41"/>
    <mergeCell ref="A42:B42"/>
    <mergeCell ref="A4:W4"/>
  </mergeCells>
  <phoneticPr fontId="17" type="noConversion"/>
  <pageMargins left="0.25" right="0.25" top="0.75" bottom="0.75" header="0.3" footer="0.3"/>
  <pageSetup paperSize="9" scale="53" orientation="landscape" r:id="rId1"/>
  <colBreaks count="1" manualBreakCount="1">
    <brk id="23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08338-813C-4773-A0CC-ECF1E5A45AB5}">
  <sheetPr>
    <pageSetUpPr fitToPage="1"/>
  </sheetPr>
  <dimension ref="A1:BY897"/>
  <sheetViews>
    <sheetView tabSelected="1" zoomScale="80" zoomScaleNormal="80" workbookViewId="0"/>
  </sheetViews>
  <sheetFormatPr defaultColWidth="15" defaultRowHeight="15" x14ac:dyDescent="0.25"/>
  <cols>
    <col min="1" max="1" width="8.7109375" style="8" customWidth="1"/>
    <col min="2" max="2" width="37.42578125" customWidth="1"/>
    <col min="3" max="3" width="18.5703125" customWidth="1"/>
    <col min="4" max="23" width="14.5703125" customWidth="1"/>
    <col min="24" max="24" width="29.140625" customWidth="1"/>
    <col min="25" max="25" width="25.7109375" hidden="1" customWidth="1"/>
    <col min="26" max="26" width="19.5703125" hidden="1" customWidth="1"/>
    <col min="27" max="28" width="15.42578125" hidden="1" customWidth="1"/>
    <col min="29" max="29" width="18.28515625" hidden="1" customWidth="1"/>
    <col min="30" max="32" width="12.85546875" hidden="1" customWidth="1"/>
    <col min="33" max="33" width="15.7109375" hidden="1" customWidth="1"/>
    <col min="34" max="34" width="12.85546875" hidden="1" customWidth="1"/>
    <col min="35" max="35" width="11.28515625" hidden="1" customWidth="1"/>
    <col min="36" max="36" width="15" hidden="1" customWidth="1"/>
    <col min="37" max="39" width="0" hidden="1" customWidth="1"/>
  </cols>
  <sheetData>
    <row r="1" spans="1:69" ht="15.75" x14ac:dyDescent="0.25">
      <c r="B1" s="50" t="s">
        <v>52</v>
      </c>
      <c r="X1" s="11"/>
    </row>
    <row r="2" spans="1:69" ht="37.5" customHeigh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69" ht="15.75" customHeight="1" x14ac:dyDescent="0.25">
      <c r="A3" s="9"/>
      <c r="B3" s="50" t="s">
        <v>89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69" ht="20.25" x14ac:dyDescent="0.25">
      <c r="A4" s="82" t="s">
        <v>53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69" ht="15.75" customHeight="1" thickBot="1" x14ac:dyDescent="0.3">
      <c r="B5" s="51"/>
      <c r="C5" s="4"/>
      <c r="D5" s="4"/>
      <c r="E5" s="4"/>
      <c r="F5" s="4"/>
      <c r="G5" s="4"/>
      <c r="H5" s="4"/>
      <c r="I5" s="4"/>
      <c r="J5" s="51" t="s">
        <v>88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69" ht="57.75" customHeight="1" thickBot="1" x14ac:dyDescent="0.3">
      <c r="A6" s="32" t="s">
        <v>1</v>
      </c>
      <c r="B6" s="33" t="s">
        <v>2</v>
      </c>
      <c r="C6" s="34" t="s">
        <v>3</v>
      </c>
      <c r="D6" s="65" t="s">
        <v>55</v>
      </c>
      <c r="E6" s="36" t="s">
        <v>54</v>
      </c>
      <c r="F6" s="36" t="s">
        <v>56</v>
      </c>
      <c r="G6" s="36" t="s">
        <v>57</v>
      </c>
      <c r="H6" s="36" t="s">
        <v>58</v>
      </c>
      <c r="I6" s="36" t="s">
        <v>59</v>
      </c>
      <c r="J6" s="36" t="s">
        <v>60</v>
      </c>
      <c r="K6" s="36" t="s">
        <v>61</v>
      </c>
      <c r="L6" s="36" t="s">
        <v>62</v>
      </c>
      <c r="M6" s="36" t="s">
        <v>63</v>
      </c>
      <c r="N6" s="36" t="s">
        <v>64</v>
      </c>
      <c r="O6" s="36" t="s">
        <v>65</v>
      </c>
      <c r="P6" s="36" t="s">
        <v>66</v>
      </c>
      <c r="Q6" s="36" t="s">
        <v>67</v>
      </c>
      <c r="R6" s="36" t="s">
        <v>68</v>
      </c>
      <c r="S6" s="36" t="s">
        <v>69</v>
      </c>
      <c r="T6" s="36" t="s">
        <v>70</v>
      </c>
      <c r="U6" s="36" t="s">
        <v>71</v>
      </c>
      <c r="V6" s="36" t="s">
        <v>72</v>
      </c>
      <c r="W6" s="37" t="s">
        <v>87</v>
      </c>
      <c r="X6" s="23" t="s">
        <v>4</v>
      </c>
      <c r="Y6" s="1"/>
      <c r="Z6" s="20" t="s">
        <v>86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s="21" customFormat="1" ht="24.95" customHeight="1" x14ac:dyDescent="0.25">
      <c r="A7" s="41" t="s">
        <v>5</v>
      </c>
      <c r="B7" s="42" t="s">
        <v>6</v>
      </c>
      <c r="C7" s="43">
        <f>353470-12196.3</f>
        <v>341273.7</v>
      </c>
      <c r="D7" s="66">
        <f>'Įkainotas veiklų sąrašas'!D50</f>
        <v>0</v>
      </c>
      <c r="E7" s="56">
        <v>2120.8200000000002</v>
      </c>
      <c r="F7" s="56">
        <v>15552.68</v>
      </c>
      <c r="G7" s="56">
        <v>2120.8200000000002</v>
      </c>
      <c r="H7" s="56">
        <v>353.47</v>
      </c>
      <c r="I7" s="56">
        <v>2827.76</v>
      </c>
      <c r="J7" s="56">
        <v>0</v>
      </c>
      <c r="K7" s="56">
        <v>7069.4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15717.117000000002</v>
      </c>
      <c r="S7" s="56">
        <v>31434.234000000004</v>
      </c>
      <c r="T7" s="56">
        <v>47151.351000000002</v>
      </c>
      <c r="U7" s="56">
        <v>94302.702000000005</v>
      </c>
      <c r="V7" s="56">
        <f>125736.936-3113.59</f>
        <v>122623.34600000001</v>
      </c>
      <c r="W7" s="71">
        <v>0</v>
      </c>
      <c r="X7" s="24"/>
      <c r="Y7" s="62">
        <f>SUM(D7:X7)</f>
        <v>341273.7</v>
      </c>
      <c r="Z7" s="63">
        <f t="shared" ref="Z7:Z40" si="0">+C7-Y7</f>
        <v>0</v>
      </c>
      <c r="AA7" s="70"/>
      <c r="AB7" s="70"/>
      <c r="AC7" s="64">
        <f>+$Z7*0.05</f>
        <v>0</v>
      </c>
      <c r="AD7" s="64">
        <f>+$Z7*0.05</f>
        <v>0</v>
      </c>
      <c r="AE7" s="64">
        <f>+$Z7*0.05</f>
        <v>0</v>
      </c>
      <c r="AF7" s="64">
        <f>+$Z7*0.15</f>
        <v>0</v>
      </c>
      <c r="AG7" s="64">
        <f>+$Z7*0.3</f>
        <v>0</v>
      </c>
      <c r="AH7" s="64">
        <f>+$Z7*0.4</f>
        <v>0</v>
      </c>
      <c r="AI7" s="64"/>
      <c r="AJ7" s="64"/>
      <c r="AK7" s="64"/>
      <c r="AL7" s="64"/>
      <c r="AM7" s="64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</row>
    <row r="8" spans="1:69" s="21" customFormat="1" ht="24.95" customHeight="1" x14ac:dyDescent="0.25">
      <c r="A8" s="44" t="s">
        <v>7</v>
      </c>
      <c r="B8" s="45" t="s">
        <v>8</v>
      </c>
      <c r="C8" s="46">
        <f>2363904+4390.09</f>
        <v>2368294.09</v>
      </c>
      <c r="D8" s="66">
        <f>'Įkainotas veiklų sąrašas'!D51</f>
        <v>0</v>
      </c>
      <c r="E8" s="56">
        <v>2363.9</v>
      </c>
      <c r="F8" s="56">
        <v>0</v>
      </c>
      <c r="G8" s="56">
        <v>0</v>
      </c>
      <c r="H8" s="56">
        <v>0</v>
      </c>
      <c r="I8" s="56">
        <v>2363.9</v>
      </c>
      <c r="J8" s="56">
        <v>23639.040000000001</v>
      </c>
      <c r="K8" s="56">
        <v>0</v>
      </c>
      <c r="L8" s="56">
        <v>0</v>
      </c>
      <c r="M8" s="56">
        <v>0</v>
      </c>
      <c r="N8" s="56">
        <v>96209.75</v>
      </c>
      <c r="O8" s="56">
        <v>0</v>
      </c>
      <c r="P8" s="56">
        <v>68221.2</v>
      </c>
      <c r="Q8" s="56">
        <v>59955.369500000001</v>
      </c>
      <c r="R8" s="56">
        <v>159955.3695</v>
      </c>
      <c r="S8" s="56">
        <v>329866.10849999991</v>
      </c>
      <c r="T8" s="56">
        <v>439821.47799999994</v>
      </c>
      <c r="U8" s="56">
        <v>549776.84749999992</v>
      </c>
      <c r="V8" s="56">
        <f>659732.217-23611.09</f>
        <v>636121.12699999998</v>
      </c>
      <c r="W8" s="71">
        <v>0</v>
      </c>
      <c r="X8" s="24"/>
      <c r="Y8" s="62">
        <f>SUM(D8:X8)</f>
        <v>2368294.09</v>
      </c>
      <c r="Z8" s="63">
        <f t="shared" si="0"/>
        <v>0</v>
      </c>
      <c r="AA8" s="70"/>
      <c r="AB8" s="70"/>
      <c r="AC8" s="64">
        <f>+$Z8*0.05</f>
        <v>0</v>
      </c>
      <c r="AD8" s="64">
        <f t="shared" ref="AD8" si="1">+$Z8*0.05</f>
        <v>0</v>
      </c>
      <c r="AE8" s="64">
        <f>+$Z8*0.15</f>
        <v>0</v>
      </c>
      <c r="AF8" s="64">
        <f>+$Z8*0.2</f>
        <v>0</v>
      </c>
      <c r="AG8" s="64">
        <f>+$Z8*0.25</f>
        <v>0</v>
      </c>
      <c r="AH8" s="64">
        <f>+$Z8*0.3</f>
        <v>0</v>
      </c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</row>
    <row r="9" spans="1:69" s="21" customFormat="1" ht="24.95" customHeight="1" x14ac:dyDescent="0.25">
      <c r="A9" s="44" t="s">
        <v>9</v>
      </c>
      <c r="B9" s="45" t="s">
        <v>10</v>
      </c>
      <c r="C9" s="46">
        <f>3330960+86920.02-8903.99</f>
        <v>3408976.03</v>
      </c>
      <c r="D9" s="66">
        <f>'Įkainotas veiklų sąrašas'!D52</f>
        <v>0</v>
      </c>
      <c r="E9" s="56">
        <v>49964.4</v>
      </c>
      <c r="F9" s="56">
        <v>3330.96</v>
      </c>
      <c r="G9" s="56">
        <v>26647.68</v>
      </c>
      <c r="H9" s="56">
        <v>116583.6</v>
      </c>
      <c r="I9" s="56">
        <v>253152.96</v>
      </c>
      <c r="J9" s="56">
        <v>129907.44</v>
      </c>
      <c r="K9" s="56">
        <v>233167.2</v>
      </c>
      <c r="L9" s="56">
        <v>199857.6</v>
      </c>
      <c r="M9" s="56">
        <v>452344.37</v>
      </c>
      <c r="N9" s="56">
        <v>259448.75999999998</v>
      </c>
      <c r="O9" s="56">
        <v>315280.71000000002</v>
      </c>
      <c r="P9" s="56">
        <v>491690.39</v>
      </c>
      <c r="Q9" s="56">
        <v>302573.55</v>
      </c>
      <c r="R9" s="56">
        <f>182573.55-26363.8</f>
        <v>156209.75</v>
      </c>
      <c r="S9" s="56">
        <f>142573.55-8903.99</f>
        <v>133669.56</v>
      </c>
      <c r="T9" s="56">
        <v>122573.55</v>
      </c>
      <c r="U9" s="56">
        <v>81286.774999999994</v>
      </c>
      <c r="V9" s="56">
        <v>81286.774999999994</v>
      </c>
      <c r="W9" s="71">
        <v>0</v>
      </c>
      <c r="X9" s="25"/>
      <c r="Y9" s="62">
        <f t="shared" ref="Y9:Y41" si="2">SUM(D9:X9)</f>
        <v>3408976.0299999993</v>
      </c>
      <c r="Z9" s="63">
        <f t="shared" si="0"/>
        <v>0</v>
      </c>
      <c r="AA9" s="70"/>
      <c r="AB9" s="64"/>
      <c r="AC9" s="64">
        <f>+$Z9*0.2</f>
        <v>0</v>
      </c>
      <c r="AD9" s="64">
        <f>+$Z9*0.2</f>
        <v>0</v>
      </c>
      <c r="AE9" s="64">
        <f>+$Z9*0.2</f>
        <v>0</v>
      </c>
      <c r="AF9" s="64">
        <f>+$Z9*0.2</f>
        <v>0</v>
      </c>
      <c r="AG9" s="64">
        <f>+$Z9*0.1</f>
        <v>0</v>
      </c>
      <c r="AH9" s="64">
        <f>+$Z9*0.1</f>
        <v>0</v>
      </c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</row>
    <row r="10" spans="1:69" s="21" customFormat="1" ht="24.95" customHeight="1" x14ac:dyDescent="0.25">
      <c r="A10" s="44" t="s">
        <v>11</v>
      </c>
      <c r="B10" s="45" t="s">
        <v>12</v>
      </c>
      <c r="C10" s="46">
        <v>0</v>
      </c>
      <c r="D10" s="66">
        <f>'Įkainotas veiklų sąrašas'!D53</f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71">
        <v>0</v>
      </c>
      <c r="X10" s="25"/>
      <c r="Y10" s="62">
        <f t="shared" si="2"/>
        <v>0</v>
      </c>
      <c r="Z10" s="63">
        <f t="shared" si="0"/>
        <v>0</v>
      </c>
      <c r="AA10" s="70"/>
      <c r="AB10" s="70"/>
      <c r="AC10" s="64">
        <v>0</v>
      </c>
      <c r="AD10" s="64">
        <v>0</v>
      </c>
      <c r="AE10" s="64">
        <v>0</v>
      </c>
      <c r="AF10" s="64">
        <v>0</v>
      </c>
      <c r="AG10" s="64">
        <v>0</v>
      </c>
      <c r="AH10" s="64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</row>
    <row r="11" spans="1:69" s="21" customFormat="1" ht="24.95" customHeight="1" x14ac:dyDescent="0.25">
      <c r="A11" s="44" t="s">
        <v>13</v>
      </c>
      <c r="B11" s="45" t="s">
        <v>14</v>
      </c>
      <c r="C11" s="46">
        <f>73728+21543.45</f>
        <v>95271.45</v>
      </c>
      <c r="D11" s="66">
        <f>'Įkainotas veiklų sąrašas'!D54</f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4763.5725000000002</v>
      </c>
      <c r="R11" s="56">
        <v>9527.1450000000004</v>
      </c>
      <c r="S11" s="56">
        <v>9527.1450000000004</v>
      </c>
      <c r="T11" s="56">
        <v>19054.29</v>
      </c>
      <c r="U11" s="56">
        <v>23817.862499999999</v>
      </c>
      <c r="V11" s="56">
        <v>28581.434999999998</v>
      </c>
      <c r="W11" s="71">
        <v>0</v>
      </c>
      <c r="X11" s="25"/>
      <c r="Y11" s="62">
        <f t="shared" si="2"/>
        <v>95271.45</v>
      </c>
      <c r="Z11" s="63">
        <f t="shared" si="0"/>
        <v>0</v>
      </c>
      <c r="AA11" s="70"/>
      <c r="AB11" s="70"/>
      <c r="AC11" s="64">
        <f t="shared" ref="AC11:AD40" si="3">+$Z11*0.05</f>
        <v>0</v>
      </c>
      <c r="AD11" s="64">
        <f>+$Z11*0.1</f>
        <v>0</v>
      </c>
      <c r="AE11" s="64">
        <f t="shared" ref="AE11:AE40" si="4">+$Z11*0.1</f>
        <v>0</v>
      </c>
      <c r="AF11" s="64">
        <f t="shared" ref="AF11:AF40" si="5">+$Z11*0.2</f>
        <v>0</v>
      </c>
      <c r="AG11" s="64">
        <f t="shared" ref="AG11:AG40" si="6">+$Z11*0.25</f>
        <v>0</v>
      </c>
      <c r="AH11" s="64">
        <f t="shared" ref="AH11:AH40" si="7">+$Z11*0.3</f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</row>
    <row r="12" spans="1:69" s="21" customFormat="1" ht="29.45" customHeight="1" x14ac:dyDescent="0.25">
      <c r="A12" s="44" t="s">
        <v>15</v>
      </c>
      <c r="B12" s="45" t="s">
        <v>16</v>
      </c>
      <c r="C12" s="46">
        <v>353383</v>
      </c>
      <c r="D12" s="66">
        <f>'Įkainotas veiklų sąrašas'!D55</f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17669.150000000001</v>
      </c>
      <c r="L12" s="56">
        <v>0</v>
      </c>
      <c r="M12" s="56">
        <v>0</v>
      </c>
      <c r="N12" s="56">
        <v>3217.7299999999996</v>
      </c>
      <c r="O12" s="56">
        <v>37407.979999999996</v>
      </c>
      <c r="P12" s="56">
        <v>28946.39</v>
      </c>
      <c r="Q12" s="56">
        <v>28222.893</v>
      </c>
      <c r="R12" s="56">
        <v>28222.893</v>
      </c>
      <c r="S12" s="56">
        <v>28222.893</v>
      </c>
      <c r="T12" s="56">
        <v>51445.786</v>
      </c>
      <c r="U12" s="56">
        <f>70557.2325-11087.18</f>
        <v>59470.052499999998</v>
      </c>
      <c r="V12" s="56">
        <v>70557.232499999998</v>
      </c>
      <c r="W12" s="71">
        <v>0</v>
      </c>
      <c r="X12" s="25"/>
      <c r="Y12" s="62">
        <f t="shared" si="2"/>
        <v>353383</v>
      </c>
      <c r="Z12" s="63">
        <f t="shared" si="0"/>
        <v>0</v>
      </c>
      <c r="AA12" s="70"/>
      <c r="AB12" s="70"/>
      <c r="AC12" s="64">
        <f>+$Z12*0.1</f>
        <v>0</v>
      </c>
      <c r="AD12" s="64">
        <f>+$Z12*0.1</f>
        <v>0</v>
      </c>
      <c r="AE12" s="64">
        <f t="shared" si="4"/>
        <v>0</v>
      </c>
      <c r="AF12" s="64">
        <f>+$Z12*0.2</f>
        <v>0</v>
      </c>
      <c r="AG12" s="64">
        <f t="shared" si="6"/>
        <v>0</v>
      </c>
      <c r="AH12" s="64">
        <f>+$Z12*0.25</f>
        <v>0</v>
      </c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</row>
    <row r="13" spans="1:69" s="21" customFormat="1" ht="24.95" customHeight="1" x14ac:dyDescent="0.25">
      <c r="A13" s="44" t="s">
        <v>17</v>
      </c>
      <c r="B13" s="45" t="s">
        <v>18</v>
      </c>
      <c r="C13" s="46">
        <v>213100</v>
      </c>
      <c r="D13" s="66">
        <f>'Įkainotas veiklų sąrašas'!D56</f>
        <v>0</v>
      </c>
      <c r="E13" s="56">
        <v>0</v>
      </c>
      <c r="F13" s="56">
        <v>27703</v>
      </c>
      <c r="G13" s="56">
        <v>27276.799999999999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7907.3580000000002</v>
      </c>
      <c r="R13" s="56">
        <v>15814.716</v>
      </c>
      <c r="S13" s="56">
        <v>31629.432000000001</v>
      </c>
      <c r="T13" s="56">
        <v>31629.432000000001</v>
      </c>
      <c r="U13" s="56">
        <v>31629.432000000001</v>
      </c>
      <c r="V13" s="56">
        <f>39536.79-26.96</f>
        <v>39509.83</v>
      </c>
      <c r="W13" s="71">
        <v>0</v>
      </c>
      <c r="X13" s="25"/>
      <c r="Y13" s="62">
        <f t="shared" si="2"/>
        <v>213100</v>
      </c>
      <c r="Z13" s="63">
        <f t="shared" si="0"/>
        <v>0</v>
      </c>
      <c r="AA13" s="70"/>
      <c r="AB13" s="70"/>
      <c r="AC13" s="64">
        <f>+$Z13*0.05</f>
        <v>0</v>
      </c>
      <c r="AD13" s="64">
        <f>+$Z13*0.1</f>
        <v>0</v>
      </c>
      <c r="AE13" s="64">
        <f>+$Z13*0.2</f>
        <v>0</v>
      </c>
      <c r="AF13" s="64">
        <f>+$Z13*0.2</f>
        <v>0</v>
      </c>
      <c r="AG13" s="64">
        <f>+$Z13*0.2</f>
        <v>0</v>
      </c>
      <c r="AH13" s="64">
        <f>+$Z13*0.25</f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</row>
    <row r="14" spans="1:69" s="21" customFormat="1" ht="28.5" x14ac:dyDescent="0.25">
      <c r="A14" s="44" t="s">
        <v>19</v>
      </c>
      <c r="B14" s="45" t="s">
        <v>20</v>
      </c>
      <c r="C14" s="46">
        <f>1355827+14412.62</f>
        <v>1370239.62</v>
      </c>
      <c r="D14" s="66">
        <f>'Įkainotas veiklų sąrašas'!D57</f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21871.039999999997</v>
      </c>
      <c r="O14" s="56">
        <v>28614.749999999993</v>
      </c>
      <c r="P14" s="56">
        <v>50068.950000000004</v>
      </c>
      <c r="Q14" s="56">
        <v>66968.487999999998</v>
      </c>
      <c r="R14" s="56">
        <v>156968.48800000001</v>
      </c>
      <c r="S14" s="56">
        <v>156968.48800000001</v>
      </c>
      <c r="T14" s="56">
        <v>253936.97600000002</v>
      </c>
      <c r="U14" s="56">
        <v>317421.22000000003</v>
      </c>
      <c r="V14" s="56">
        <v>317421.22000000003</v>
      </c>
      <c r="W14" s="71">
        <v>0</v>
      </c>
      <c r="X14" s="24"/>
      <c r="Y14" s="62">
        <f t="shared" si="2"/>
        <v>1370239.62</v>
      </c>
      <c r="Z14" s="63">
        <f t="shared" si="0"/>
        <v>0</v>
      </c>
      <c r="AA14" s="70"/>
      <c r="AB14" s="70"/>
      <c r="AC14" s="64">
        <f>+$Z14*0.1</f>
        <v>0</v>
      </c>
      <c r="AD14" s="64">
        <f>+$Z14*0.1</f>
        <v>0</v>
      </c>
      <c r="AE14" s="64">
        <f t="shared" si="4"/>
        <v>0</v>
      </c>
      <c r="AF14" s="64">
        <f>+$Z14*0.2</f>
        <v>0</v>
      </c>
      <c r="AG14" s="64">
        <f t="shared" si="6"/>
        <v>0</v>
      </c>
      <c r="AH14" s="64">
        <f>+$Z14*0.25</f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</row>
    <row r="15" spans="1:69" s="21" customFormat="1" ht="24.95" customHeight="1" x14ac:dyDescent="0.25">
      <c r="A15" s="44" t="s">
        <v>21</v>
      </c>
      <c r="B15" s="45" t="s">
        <v>22</v>
      </c>
      <c r="C15" s="46">
        <v>55199.999999999993</v>
      </c>
      <c r="D15" s="66">
        <f>'Įkainotas veiklų sąrašas'!D58</f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16559.999999999996</v>
      </c>
      <c r="S15" s="56">
        <v>16559.999999999996</v>
      </c>
      <c r="T15" s="56">
        <v>22080</v>
      </c>
      <c r="U15" s="56">
        <v>0</v>
      </c>
      <c r="V15" s="56">
        <v>0</v>
      </c>
      <c r="W15" s="71">
        <v>0</v>
      </c>
      <c r="X15" s="24"/>
      <c r="Y15" s="62">
        <f t="shared" si="2"/>
        <v>55199.999999999993</v>
      </c>
      <c r="Z15" s="63">
        <f t="shared" si="0"/>
        <v>0</v>
      </c>
      <c r="AA15" s="70"/>
      <c r="AB15" s="70"/>
      <c r="AC15" s="64">
        <v>0</v>
      </c>
      <c r="AD15" s="64">
        <f>+$Z15*0.3</f>
        <v>0</v>
      </c>
      <c r="AE15" s="64">
        <f>+$Z15*0.3</f>
        <v>0</v>
      </c>
      <c r="AF15" s="64">
        <f>+$Z15*0.4</f>
        <v>0</v>
      </c>
      <c r="AG15" s="64">
        <v>0</v>
      </c>
      <c r="AH15" s="64">
        <v>0</v>
      </c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</row>
    <row r="16" spans="1:69" s="21" customFormat="1" ht="24.95" customHeight="1" x14ac:dyDescent="0.25">
      <c r="A16" s="44" t="s">
        <v>23</v>
      </c>
      <c r="B16" s="45" t="s">
        <v>24</v>
      </c>
      <c r="C16" s="46">
        <v>50599.999999999993</v>
      </c>
      <c r="D16" s="66">
        <f>'Įkainotas veiklų sąrašas'!D59</f>
        <v>0</v>
      </c>
      <c r="E16" s="56">
        <v>0</v>
      </c>
      <c r="F16" s="56">
        <v>50600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71">
        <v>0</v>
      </c>
      <c r="X16" s="24"/>
      <c r="Y16" s="62">
        <f t="shared" si="2"/>
        <v>50600</v>
      </c>
      <c r="Z16" s="63">
        <f t="shared" si="0"/>
        <v>0</v>
      </c>
      <c r="AA16" s="70"/>
      <c r="AB16" s="70"/>
      <c r="AC16" s="64">
        <v>0</v>
      </c>
      <c r="AD16" s="64">
        <v>0</v>
      </c>
      <c r="AE16" s="64">
        <v>0</v>
      </c>
      <c r="AF16" s="64">
        <v>0</v>
      </c>
      <c r="AG16" s="64">
        <v>0</v>
      </c>
      <c r="AH16" s="64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</row>
    <row r="17" spans="1:69" s="21" customFormat="1" ht="24.95" customHeight="1" x14ac:dyDescent="0.25">
      <c r="A17" s="44" t="s">
        <v>25</v>
      </c>
      <c r="B17" s="45" t="s">
        <v>26</v>
      </c>
      <c r="C17" s="46">
        <v>125349.99999999999</v>
      </c>
      <c r="D17" s="66">
        <f>'Įkainotas veiklų sąrašas'!D60</f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12535</v>
      </c>
      <c r="T17" s="56">
        <v>31337.499999999996</v>
      </c>
      <c r="U17" s="56">
        <v>37604.999999999993</v>
      </c>
      <c r="V17" s="56">
        <v>43872.499999999993</v>
      </c>
      <c r="W17" s="71">
        <v>0</v>
      </c>
      <c r="X17" s="24"/>
      <c r="Y17" s="62">
        <f t="shared" si="2"/>
        <v>125350</v>
      </c>
      <c r="Z17" s="63">
        <f t="shared" si="0"/>
        <v>0</v>
      </c>
      <c r="AA17" s="70"/>
      <c r="AB17" s="70"/>
      <c r="AC17" s="64">
        <v>0</v>
      </c>
      <c r="AD17" s="64">
        <v>0</v>
      </c>
      <c r="AE17" s="64">
        <f t="shared" si="4"/>
        <v>0</v>
      </c>
      <c r="AF17" s="64">
        <f>+$Z17*0.25</f>
        <v>0</v>
      </c>
      <c r="AG17" s="64">
        <f>+$Z17*0.3</f>
        <v>0</v>
      </c>
      <c r="AH17" s="64">
        <f>+$Z17*0.35</f>
        <v>0</v>
      </c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</row>
    <row r="18" spans="1:69" s="21" customFormat="1" ht="24.95" customHeight="1" x14ac:dyDescent="0.25">
      <c r="A18" s="44" t="s">
        <v>27</v>
      </c>
      <c r="B18" s="45" t="s">
        <v>28</v>
      </c>
      <c r="C18" s="46">
        <v>0</v>
      </c>
      <c r="D18" s="66">
        <f>'Įkainotas veiklų sąrašas'!D61</f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71">
        <v>0</v>
      </c>
      <c r="X18" s="24"/>
      <c r="Y18" s="62">
        <f t="shared" si="2"/>
        <v>0</v>
      </c>
      <c r="Z18" s="63">
        <f t="shared" si="0"/>
        <v>0</v>
      </c>
      <c r="AA18" s="70"/>
      <c r="AB18" s="70"/>
      <c r="AC18" s="64">
        <v>0</v>
      </c>
      <c r="AD18" s="64">
        <v>0</v>
      </c>
      <c r="AE18" s="64">
        <v>0</v>
      </c>
      <c r="AF18" s="64">
        <v>0</v>
      </c>
      <c r="AG18" s="64">
        <v>0</v>
      </c>
      <c r="AH18" s="64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</row>
    <row r="19" spans="1:69" s="21" customFormat="1" ht="24.95" customHeight="1" x14ac:dyDescent="0.25">
      <c r="A19" s="44" t="s">
        <v>29</v>
      </c>
      <c r="B19" s="45" t="s">
        <v>30</v>
      </c>
      <c r="C19" s="46">
        <f>2645000-297117.66</f>
        <v>2347882.34</v>
      </c>
      <c r="D19" s="66">
        <f>'Įkainotas veiklų sąrašas'!D62</f>
        <v>0</v>
      </c>
      <c r="E19" s="56">
        <v>39675</v>
      </c>
      <c r="F19" s="56">
        <v>0</v>
      </c>
      <c r="G19" s="56">
        <v>2645</v>
      </c>
      <c r="H19" s="56">
        <v>2645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11252.680000000002</v>
      </c>
      <c r="P19" s="56">
        <v>70083.149999999994</v>
      </c>
      <c r="Q19" s="56">
        <v>82344.070000000007</v>
      </c>
      <c r="R19" s="56">
        <v>182344.07</v>
      </c>
      <c r="S19" s="56">
        <v>292344.07</v>
      </c>
      <c r="T19" s="56">
        <v>474688.14</v>
      </c>
      <c r="U19" s="56">
        <f>595860.175-1859.19</f>
        <v>594000.9850000001</v>
      </c>
      <c r="V19" s="56">
        <v>595860.17500000005</v>
      </c>
      <c r="W19" s="71">
        <v>0</v>
      </c>
      <c r="X19" s="24"/>
      <c r="Y19" s="62">
        <f t="shared" si="2"/>
        <v>2347882.3400000003</v>
      </c>
      <c r="Z19" s="63">
        <f t="shared" si="0"/>
        <v>0</v>
      </c>
      <c r="AA19" s="70"/>
      <c r="AB19" s="70"/>
      <c r="AC19" s="64">
        <f t="shared" ref="AC19:AD23" si="8">+$Z19*0.1</f>
        <v>0</v>
      </c>
      <c r="AD19" s="64">
        <f t="shared" si="8"/>
        <v>0</v>
      </c>
      <c r="AE19" s="64">
        <f t="shared" si="4"/>
        <v>0</v>
      </c>
      <c r="AF19" s="64">
        <f>+$Z19*0.2</f>
        <v>0</v>
      </c>
      <c r="AG19" s="64">
        <f t="shared" si="6"/>
        <v>0</v>
      </c>
      <c r="AH19" s="64">
        <f>+$Z19*0.25</f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</row>
    <row r="20" spans="1:69" s="21" customFormat="1" ht="24.95" customHeight="1" x14ac:dyDescent="0.25">
      <c r="A20" s="44" t="s">
        <v>31</v>
      </c>
      <c r="B20" s="45" t="s">
        <v>32</v>
      </c>
      <c r="C20" s="46">
        <v>287500</v>
      </c>
      <c r="D20" s="66">
        <f>'Įkainotas veiklų sąrašas'!D63</f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22366.489999999998</v>
      </c>
      <c r="Q20" s="56">
        <v>26513.351000000002</v>
      </c>
      <c r="R20" s="56">
        <v>26513.351000000002</v>
      </c>
      <c r="S20" s="56">
        <v>26513.351000000002</v>
      </c>
      <c r="T20" s="56">
        <v>53026.702000000005</v>
      </c>
      <c r="U20" s="56">
        <v>66283.377500000002</v>
      </c>
      <c r="V20" s="56">
        <v>66283.377500000002</v>
      </c>
      <c r="W20" s="71">
        <v>0</v>
      </c>
      <c r="X20" s="24"/>
      <c r="Y20" s="62">
        <f t="shared" si="2"/>
        <v>287500</v>
      </c>
      <c r="Z20" s="63">
        <f t="shared" si="0"/>
        <v>0</v>
      </c>
      <c r="AA20" s="70"/>
      <c r="AB20" s="70"/>
      <c r="AC20" s="64">
        <f t="shared" si="8"/>
        <v>0</v>
      </c>
      <c r="AD20" s="64">
        <f t="shared" si="8"/>
        <v>0</v>
      </c>
      <c r="AE20" s="64">
        <f t="shared" si="4"/>
        <v>0</v>
      </c>
      <c r="AF20" s="64">
        <f>+$Z20*0.2</f>
        <v>0</v>
      </c>
      <c r="AG20" s="64">
        <f t="shared" si="6"/>
        <v>0</v>
      </c>
      <c r="AH20" s="64">
        <f>+$Z20*0.25</f>
        <v>0</v>
      </c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</row>
    <row r="21" spans="1:69" s="21" customFormat="1" ht="24.95" customHeight="1" x14ac:dyDescent="0.25">
      <c r="A21" s="44" t="s">
        <v>33</v>
      </c>
      <c r="B21" s="45" t="s">
        <v>34</v>
      </c>
      <c r="C21" s="46">
        <v>241499.99999999997</v>
      </c>
      <c r="D21" s="66">
        <f>'Įkainotas veiklų sąrašas'!D64</f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5975.46</v>
      </c>
      <c r="Q21" s="56">
        <v>23552.453999999998</v>
      </c>
      <c r="R21" s="56">
        <v>23552.453999999998</v>
      </c>
      <c r="S21" s="56">
        <v>23552.453999999998</v>
      </c>
      <c r="T21" s="56">
        <v>47104.907999999996</v>
      </c>
      <c r="U21" s="56">
        <v>58881.134999999995</v>
      </c>
      <c r="V21" s="56">
        <v>58881.134999999995</v>
      </c>
      <c r="W21" s="71">
        <v>0</v>
      </c>
      <c r="X21" s="24"/>
      <c r="Y21" s="62">
        <f t="shared" si="2"/>
        <v>241500</v>
      </c>
      <c r="Z21" s="63">
        <f t="shared" si="0"/>
        <v>0</v>
      </c>
      <c r="AA21" s="70"/>
      <c r="AB21" s="70"/>
      <c r="AC21" s="64">
        <f t="shared" si="8"/>
        <v>0</v>
      </c>
      <c r="AD21" s="64">
        <f t="shared" si="8"/>
        <v>0</v>
      </c>
      <c r="AE21" s="64">
        <f t="shared" si="4"/>
        <v>0</v>
      </c>
      <c r="AF21" s="64">
        <f>+$Z21*0.2</f>
        <v>0</v>
      </c>
      <c r="AG21" s="64">
        <f t="shared" si="6"/>
        <v>0</v>
      </c>
      <c r="AH21" s="64">
        <f>+$Z21*0.25</f>
        <v>0</v>
      </c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</row>
    <row r="22" spans="1:69" s="21" customFormat="1" ht="24.95" customHeight="1" x14ac:dyDescent="0.25">
      <c r="A22" s="44" t="s">
        <v>35</v>
      </c>
      <c r="B22" s="45" t="s">
        <v>36</v>
      </c>
      <c r="C22" s="46">
        <v>89700</v>
      </c>
      <c r="D22" s="66">
        <f>'Įkainotas veiklų sąrašas'!D65</f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5693.2800000000007</v>
      </c>
      <c r="Q22" s="56">
        <v>8400.6720000000005</v>
      </c>
      <c r="R22" s="56">
        <v>8400.6720000000005</v>
      </c>
      <c r="S22" s="56">
        <v>8400.6720000000005</v>
      </c>
      <c r="T22" s="56">
        <v>16801.344000000001</v>
      </c>
      <c r="U22" s="56">
        <v>21001.68</v>
      </c>
      <c r="V22" s="56">
        <v>21001.68</v>
      </c>
      <c r="W22" s="71">
        <v>0</v>
      </c>
      <c r="X22" s="24"/>
      <c r="Y22" s="62">
        <f t="shared" si="2"/>
        <v>89700</v>
      </c>
      <c r="Z22" s="63">
        <f t="shared" si="0"/>
        <v>0</v>
      </c>
      <c r="AA22" s="70"/>
      <c r="AB22" s="70"/>
      <c r="AC22" s="64">
        <f t="shared" si="8"/>
        <v>0</v>
      </c>
      <c r="AD22" s="64">
        <f t="shared" si="8"/>
        <v>0</v>
      </c>
      <c r="AE22" s="64">
        <f t="shared" si="4"/>
        <v>0</v>
      </c>
      <c r="AF22" s="64">
        <f>+$Z22*0.2</f>
        <v>0</v>
      </c>
      <c r="AG22" s="64">
        <f t="shared" si="6"/>
        <v>0</v>
      </c>
      <c r="AH22" s="64">
        <f>+$Z22*0.25</f>
        <v>0</v>
      </c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</row>
    <row r="23" spans="1:69" s="21" customFormat="1" ht="24.95" customHeight="1" x14ac:dyDescent="0.25">
      <c r="A23" s="44" t="s">
        <v>37</v>
      </c>
      <c r="B23" s="45" t="s">
        <v>38</v>
      </c>
      <c r="C23" s="46">
        <v>322000</v>
      </c>
      <c r="D23" s="66">
        <f>'Įkainotas veiklų sąrašas'!D66</f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2423</v>
      </c>
      <c r="Q23" s="56">
        <v>31957.7</v>
      </c>
      <c r="R23" s="56">
        <v>31957.7</v>
      </c>
      <c r="S23" s="56">
        <v>31957.7</v>
      </c>
      <c r="T23" s="56">
        <v>63915.4</v>
      </c>
      <c r="U23" s="56">
        <v>79894.25</v>
      </c>
      <c r="V23" s="56">
        <v>79894.25</v>
      </c>
      <c r="W23" s="71">
        <v>0</v>
      </c>
      <c r="X23" s="24"/>
      <c r="Y23" s="62">
        <f t="shared" si="2"/>
        <v>322000</v>
      </c>
      <c r="Z23" s="63">
        <f t="shared" si="0"/>
        <v>0</v>
      </c>
      <c r="AA23" s="70"/>
      <c r="AB23" s="70"/>
      <c r="AC23" s="64">
        <f t="shared" si="8"/>
        <v>0</v>
      </c>
      <c r="AD23" s="64">
        <f t="shared" si="8"/>
        <v>0</v>
      </c>
      <c r="AE23" s="64">
        <f t="shared" si="4"/>
        <v>0</v>
      </c>
      <c r="AF23" s="64">
        <f>+$Z23*0.2</f>
        <v>0</v>
      </c>
      <c r="AG23" s="64">
        <f t="shared" si="6"/>
        <v>0</v>
      </c>
      <c r="AH23" s="64">
        <f>+$Z23*0.25</f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</row>
    <row r="24" spans="1:69" s="21" customFormat="1" ht="24.95" customHeight="1" x14ac:dyDescent="0.25">
      <c r="A24" s="44" t="s">
        <v>39</v>
      </c>
      <c r="B24" s="45" t="s">
        <v>40</v>
      </c>
      <c r="C24" s="46">
        <v>3449.9999999999995</v>
      </c>
      <c r="D24" s="66">
        <f>'Įkainotas veiklų sąrašas'!D67</f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3449.9999999999995</v>
      </c>
      <c r="W24" s="71">
        <v>0</v>
      </c>
      <c r="X24" s="24"/>
      <c r="Y24" s="62">
        <f t="shared" si="2"/>
        <v>3449.9999999999995</v>
      </c>
      <c r="Z24" s="63">
        <f t="shared" si="0"/>
        <v>0</v>
      </c>
      <c r="AA24" s="70"/>
      <c r="AB24" s="70"/>
      <c r="AC24" s="64">
        <v>0</v>
      </c>
      <c r="AD24" s="64">
        <v>0</v>
      </c>
      <c r="AE24" s="64">
        <v>0</v>
      </c>
      <c r="AF24" s="64">
        <v>0</v>
      </c>
      <c r="AG24" s="64">
        <v>0</v>
      </c>
      <c r="AH24" s="64">
        <f>+$Z24</f>
        <v>0</v>
      </c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</row>
    <row r="25" spans="1:69" s="21" customFormat="1" ht="24.95" customHeight="1" x14ac:dyDescent="0.25">
      <c r="A25" s="44" t="s">
        <v>41</v>
      </c>
      <c r="B25" s="45" t="s">
        <v>42</v>
      </c>
      <c r="C25" s="46">
        <v>5750</v>
      </c>
      <c r="D25" s="66">
        <f>'Įkainotas veiklų sąrašas'!D68</f>
        <v>0</v>
      </c>
      <c r="E25" s="56">
        <v>5750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71">
        <v>0</v>
      </c>
      <c r="X25" s="25"/>
      <c r="Y25" s="62">
        <f t="shared" si="2"/>
        <v>5750</v>
      </c>
      <c r="Z25" s="63">
        <f t="shared" si="0"/>
        <v>0</v>
      </c>
      <c r="AA25" s="70"/>
      <c r="AB25" s="70"/>
      <c r="AC25" s="64">
        <v>0</v>
      </c>
      <c r="AD25" s="64">
        <v>0</v>
      </c>
      <c r="AE25" s="64">
        <v>0</v>
      </c>
      <c r="AF25" s="64">
        <v>0</v>
      </c>
      <c r="AG25" s="64">
        <v>0</v>
      </c>
      <c r="AH25" s="64">
        <v>0</v>
      </c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</row>
    <row r="26" spans="1:69" s="21" customFormat="1" ht="24.95" customHeight="1" x14ac:dyDescent="0.25">
      <c r="A26" s="44" t="s">
        <v>43</v>
      </c>
      <c r="B26" s="45" t="s">
        <v>44</v>
      </c>
      <c r="C26" s="46">
        <v>51749.999999999993</v>
      </c>
      <c r="D26" s="66">
        <f>'Įkainotas veiklų sąrašas'!D69</f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5175</v>
      </c>
      <c r="V26" s="56">
        <v>46574.999999999993</v>
      </c>
      <c r="W26" s="71">
        <v>0</v>
      </c>
      <c r="X26" s="24"/>
      <c r="Y26" s="62">
        <f t="shared" si="2"/>
        <v>51749.999999999993</v>
      </c>
      <c r="Z26" s="63">
        <f t="shared" si="0"/>
        <v>0</v>
      </c>
      <c r="AA26" s="70"/>
      <c r="AB26" s="70"/>
      <c r="AC26" s="64">
        <v>0</v>
      </c>
      <c r="AD26" s="64">
        <v>0</v>
      </c>
      <c r="AE26" s="64">
        <v>0</v>
      </c>
      <c r="AF26" s="64">
        <v>0</v>
      </c>
      <c r="AG26" s="64">
        <f>+$Z26*0.1</f>
        <v>0</v>
      </c>
      <c r="AH26" s="64">
        <f>+$Z26*0.9</f>
        <v>0</v>
      </c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</row>
    <row r="27" spans="1:69" s="21" customFormat="1" ht="24.95" customHeight="1" x14ac:dyDescent="0.25">
      <c r="A27" s="44" t="s">
        <v>45</v>
      </c>
      <c r="B27" s="45" t="s">
        <v>46</v>
      </c>
      <c r="C27" s="46">
        <v>225000</v>
      </c>
      <c r="D27" s="66">
        <f>'Įkainotas veiklų sąrašas'!D70</f>
        <v>0</v>
      </c>
      <c r="E27" s="56">
        <v>52650</v>
      </c>
      <c r="F27" s="56">
        <v>20475</v>
      </c>
      <c r="G27" s="56">
        <v>53325</v>
      </c>
      <c r="H27" s="56">
        <v>72900</v>
      </c>
      <c r="I27" s="56">
        <v>0</v>
      </c>
      <c r="J27" s="56">
        <v>6975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1496</v>
      </c>
      <c r="V27" s="56">
        <f>13464+3715</f>
        <v>17179</v>
      </c>
      <c r="W27" s="71">
        <v>0</v>
      </c>
      <c r="X27" s="24"/>
      <c r="Y27" s="62">
        <f t="shared" si="2"/>
        <v>225000</v>
      </c>
      <c r="Z27" s="63">
        <f t="shared" si="0"/>
        <v>0</v>
      </c>
      <c r="AA27" s="70"/>
      <c r="AB27" s="70"/>
      <c r="AC27" s="64">
        <v>0</v>
      </c>
      <c r="AD27" s="64">
        <v>0</v>
      </c>
      <c r="AE27" s="64">
        <v>0</v>
      </c>
      <c r="AF27" s="64">
        <v>0</v>
      </c>
      <c r="AG27" s="64">
        <f>+$Z27*0.1</f>
        <v>0</v>
      </c>
      <c r="AH27" s="64">
        <f>+$Z27*0.9</f>
        <v>0</v>
      </c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</row>
    <row r="28" spans="1:69" s="21" customFormat="1" ht="24.95" customHeight="1" x14ac:dyDescent="0.25">
      <c r="A28" s="47" t="s">
        <v>47</v>
      </c>
      <c r="B28" s="48" t="s">
        <v>48</v>
      </c>
      <c r="C28" s="49">
        <v>12000</v>
      </c>
      <c r="D28" s="66">
        <f>'Įkainotas veiklų sąrašas'!D71</f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1200</v>
      </c>
      <c r="V28" s="56">
        <v>10800</v>
      </c>
      <c r="W28" s="71">
        <v>0</v>
      </c>
      <c r="X28" s="24"/>
      <c r="Y28" s="62">
        <f t="shared" si="2"/>
        <v>12000</v>
      </c>
      <c r="Z28" s="63">
        <f t="shared" si="0"/>
        <v>0</v>
      </c>
      <c r="AA28" s="70"/>
      <c r="AB28" s="70"/>
      <c r="AC28" s="64">
        <v>0</v>
      </c>
      <c r="AD28" s="64">
        <v>0</v>
      </c>
      <c r="AE28" s="64">
        <v>0</v>
      </c>
      <c r="AF28" s="64">
        <v>0</v>
      </c>
      <c r="AG28" s="64">
        <f>+$Z28*0.1</f>
        <v>0</v>
      </c>
      <c r="AH28" s="64">
        <f>+$Z28*0.9</f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</row>
    <row r="29" spans="1:69" s="21" customFormat="1" ht="35.25" customHeight="1" x14ac:dyDescent="0.25">
      <c r="A29" s="47">
        <v>23</v>
      </c>
      <c r="B29" s="48" t="s">
        <v>85</v>
      </c>
      <c r="C29" s="49">
        <v>57187.23</v>
      </c>
      <c r="D29" s="66">
        <f>'Įkainotas veiklų sąrašas'!D72</f>
        <v>0</v>
      </c>
      <c r="E29" s="56">
        <v>0</v>
      </c>
      <c r="F29" s="56">
        <v>0</v>
      </c>
      <c r="G29" s="56">
        <v>44091.35</v>
      </c>
      <c r="H29" s="56">
        <v>10751.2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235.03099999999978</v>
      </c>
      <c r="V29" s="56">
        <f>2115.279-5.63</f>
        <v>2109.6489999999999</v>
      </c>
      <c r="W29" s="71">
        <v>0</v>
      </c>
      <c r="X29" s="24"/>
      <c r="Y29" s="62">
        <f t="shared" si="2"/>
        <v>57187.23</v>
      </c>
      <c r="Z29" s="63">
        <f t="shared" si="0"/>
        <v>0</v>
      </c>
      <c r="AA29" s="70"/>
      <c r="AB29" s="70"/>
      <c r="AC29" s="64">
        <v>0</v>
      </c>
      <c r="AD29" s="64">
        <v>0</v>
      </c>
      <c r="AE29" s="64">
        <v>0</v>
      </c>
      <c r="AF29" s="64">
        <v>0</v>
      </c>
      <c r="AG29" s="64">
        <f>+$Z29*0.1</f>
        <v>0</v>
      </c>
      <c r="AH29" s="64">
        <f>+$Z29*0.9</f>
        <v>0</v>
      </c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</row>
    <row r="30" spans="1:69" s="21" customFormat="1" ht="24.95" customHeight="1" x14ac:dyDescent="0.25">
      <c r="A30" s="44">
        <v>24</v>
      </c>
      <c r="B30" s="45" t="s">
        <v>76</v>
      </c>
      <c r="C30" s="46">
        <v>95467.14</v>
      </c>
      <c r="D30" s="66">
        <f>'Įkainotas veiklų sąrašas'!D73</f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28640.142</v>
      </c>
      <c r="S30" s="56">
        <v>28640.142</v>
      </c>
      <c r="T30" s="56">
        <v>19093.428</v>
      </c>
      <c r="U30" s="56">
        <v>19093.428</v>
      </c>
      <c r="V30" s="56">
        <v>0</v>
      </c>
      <c r="W30" s="71">
        <v>0</v>
      </c>
      <c r="X30" s="24"/>
      <c r="Y30" s="62">
        <f t="shared" si="2"/>
        <v>95467.14</v>
      </c>
      <c r="Z30" s="63">
        <f t="shared" si="0"/>
        <v>0</v>
      </c>
      <c r="AA30" s="70"/>
      <c r="AB30" s="70"/>
      <c r="AC30" s="64">
        <v>0</v>
      </c>
      <c r="AD30" s="64">
        <f>+$Z30*0.3</f>
        <v>0</v>
      </c>
      <c r="AE30" s="64">
        <f>+$Z30*0.3</f>
        <v>0</v>
      </c>
      <c r="AF30" s="64">
        <f>+$Z30*0.2</f>
        <v>0</v>
      </c>
      <c r="AG30" s="64">
        <f>+$Z30*0.2</f>
        <v>0</v>
      </c>
      <c r="AH30" s="64">
        <v>0</v>
      </c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</row>
    <row r="31" spans="1:69" s="21" customFormat="1" ht="24.95" customHeight="1" x14ac:dyDescent="0.25">
      <c r="A31" s="47">
        <v>25</v>
      </c>
      <c r="B31" s="45" t="s">
        <v>75</v>
      </c>
      <c r="C31" s="46">
        <v>639582.99999999977</v>
      </c>
      <c r="D31" s="66">
        <f>'Įkainotas veiklų sąrašas'!D74</f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191874.89999999994</v>
      </c>
      <c r="U31" s="56">
        <v>191874.89999999994</v>
      </c>
      <c r="V31" s="56">
        <v>255833.19999999992</v>
      </c>
      <c r="W31" s="71">
        <v>0</v>
      </c>
      <c r="X31" s="24"/>
      <c r="Y31" s="62">
        <f t="shared" si="2"/>
        <v>639582.99999999977</v>
      </c>
      <c r="Z31" s="63">
        <f t="shared" si="0"/>
        <v>0</v>
      </c>
      <c r="AA31" s="70"/>
      <c r="AB31" s="70"/>
      <c r="AC31" s="64">
        <v>0</v>
      </c>
      <c r="AD31" s="64">
        <v>0</v>
      </c>
      <c r="AE31" s="64">
        <v>0</v>
      </c>
      <c r="AF31" s="64">
        <f>+$Z31*0.3</f>
        <v>0</v>
      </c>
      <c r="AG31" s="64">
        <f>+$Z31*0.3</f>
        <v>0</v>
      </c>
      <c r="AH31" s="64">
        <f>+$Z31*0.4</f>
        <v>0</v>
      </c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</row>
    <row r="32" spans="1:69" s="21" customFormat="1" ht="24.95" customHeight="1" x14ac:dyDescent="0.25">
      <c r="A32" s="44">
        <v>26</v>
      </c>
      <c r="B32" s="45" t="s">
        <v>82</v>
      </c>
      <c r="C32" s="46">
        <v>43122.979999999996</v>
      </c>
      <c r="D32" s="66">
        <f>'Įkainotas veiklų sąrašas'!D75</f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4312.2979999999998</v>
      </c>
      <c r="T32" s="56">
        <v>10780.744999999999</v>
      </c>
      <c r="U32" s="56">
        <v>12936.893999999998</v>
      </c>
      <c r="V32" s="56">
        <v>15093.042999999998</v>
      </c>
      <c r="W32" s="71">
        <v>0</v>
      </c>
      <c r="X32" s="24"/>
      <c r="Y32" s="62">
        <f t="shared" si="2"/>
        <v>43122.979999999996</v>
      </c>
      <c r="Z32" s="63">
        <f t="shared" si="0"/>
        <v>0</v>
      </c>
      <c r="AA32" s="70"/>
      <c r="AB32" s="70"/>
      <c r="AC32" s="64">
        <v>0</v>
      </c>
      <c r="AD32" s="64">
        <v>0</v>
      </c>
      <c r="AE32" s="64">
        <f t="shared" si="4"/>
        <v>0</v>
      </c>
      <c r="AF32" s="64">
        <f>+$Z32*0.25</f>
        <v>0</v>
      </c>
      <c r="AG32" s="64">
        <f>+$Z32*0.3</f>
        <v>0</v>
      </c>
      <c r="AH32" s="64">
        <f>+$Z32*0.35</f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</row>
    <row r="33" spans="1:77" s="21" customFormat="1" ht="28.5" x14ac:dyDescent="0.25">
      <c r="A33" s="47">
        <v>27</v>
      </c>
      <c r="B33" s="45" t="s">
        <v>84</v>
      </c>
      <c r="C33" s="46">
        <v>882378.87</v>
      </c>
      <c r="D33" s="66">
        <f>'Įkainotas veiklų sąrašas'!D76</f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176475.774</v>
      </c>
      <c r="T33" s="56">
        <v>176475.774</v>
      </c>
      <c r="U33" s="56">
        <v>220594.7175</v>
      </c>
      <c r="V33" s="56">
        <v>308832.60449999996</v>
      </c>
      <c r="W33" s="71">
        <v>0</v>
      </c>
      <c r="X33" s="24"/>
      <c r="Y33" s="62">
        <f t="shared" si="2"/>
        <v>882378.86999999988</v>
      </c>
      <c r="Z33" s="63">
        <f t="shared" si="0"/>
        <v>0</v>
      </c>
      <c r="AA33" s="70"/>
      <c r="AB33" s="70"/>
      <c r="AC33" s="64">
        <v>0</v>
      </c>
      <c r="AD33" s="64">
        <v>0</v>
      </c>
      <c r="AE33" s="64">
        <f>+$Z33*0.2</f>
        <v>0</v>
      </c>
      <c r="AF33" s="64">
        <f>+$Z33*0.2</f>
        <v>0</v>
      </c>
      <c r="AG33" s="64">
        <f t="shared" si="6"/>
        <v>0</v>
      </c>
      <c r="AH33" s="64">
        <f>+$Z33*0.35</f>
        <v>0</v>
      </c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</row>
    <row r="34" spans="1:77" s="21" customFormat="1" ht="24.95" customHeight="1" x14ac:dyDescent="0.25">
      <c r="A34" s="44">
        <v>28</v>
      </c>
      <c r="B34" s="45" t="s">
        <v>81</v>
      </c>
      <c r="C34" s="46">
        <v>286948.96000000002</v>
      </c>
      <c r="D34" s="66">
        <f>'Įkainotas veiklų sąrašas'!D77</f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28694.896000000004</v>
      </c>
      <c r="T34" s="56">
        <v>28694.896000000004</v>
      </c>
      <c r="U34" s="56">
        <v>100432.136</v>
      </c>
      <c r="V34" s="56">
        <v>129127.03200000001</v>
      </c>
      <c r="W34" s="71">
        <v>0</v>
      </c>
      <c r="X34" s="24"/>
      <c r="Y34" s="62">
        <f t="shared" si="2"/>
        <v>286948.96000000002</v>
      </c>
      <c r="Z34" s="63">
        <f t="shared" si="0"/>
        <v>0</v>
      </c>
      <c r="AA34" s="70"/>
      <c r="AB34" s="70"/>
      <c r="AC34" s="64">
        <v>0</v>
      </c>
      <c r="AD34" s="64">
        <v>0</v>
      </c>
      <c r="AE34" s="64">
        <f t="shared" ref="AE34:AF38" si="9">+$Z34*0.1</f>
        <v>0</v>
      </c>
      <c r="AF34" s="64">
        <f t="shared" si="9"/>
        <v>0</v>
      </c>
      <c r="AG34" s="64">
        <f>+$Z34*0.35</f>
        <v>0</v>
      </c>
      <c r="AH34" s="64">
        <f>+$Z34*0.45</f>
        <v>0</v>
      </c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</row>
    <row r="35" spans="1:77" s="21" customFormat="1" ht="24.95" customHeight="1" x14ac:dyDescent="0.25">
      <c r="A35" s="47">
        <v>29</v>
      </c>
      <c r="B35" s="45" t="s">
        <v>80</v>
      </c>
      <c r="C35" s="46">
        <v>30548.7</v>
      </c>
      <c r="D35" s="66">
        <f>'Įkainotas veiklų sąrašas'!D78</f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3054.8700000000003</v>
      </c>
      <c r="T35" s="56">
        <v>3054.8700000000003</v>
      </c>
      <c r="U35" s="56">
        <v>10692.045</v>
      </c>
      <c r="V35" s="56">
        <v>13746.915000000001</v>
      </c>
      <c r="W35" s="71">
        <v>0</v>
      </c>
      <c r="X35" s="24"/>
      <c r="Y35" s="62">
        <f t="shared" si="2"/>
        <v>30548.7</v>
      </c>
      <c r="Z35" s="63">
        <f t="shared" si="0"/>
        <v>0</v>
      </c>
      <c r="AA35" s="70"/>
      <c r="AB35" s="70"/>
      <c r="AC35" s="64">
        <v>0</v>
      </c>
      <c r="AD35" s="64">
        <v>0</v>
      </c>
      <c r="AE35" s="64">
        <f t="shared" si="9"/>
        <v>0</v>
      </c>
      <c r="AF35" s="64">
        <f t="shared" si="9"/>
        <v>0</v>
      </c>
      <c r="AG35" s="64">
        <f>+$Z35*0.35</f>
        <v>0</v>
      </c>
      <c r="AH35" s="64">
        <f>+$Z35*0.45</f>
        <v>0</v>
      </c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</row>
    <row r="36" spans="1:77" s="21" customFormat="1" ht="24.95" customHeight="1" x14ac:dyDescent="0.25">
      <c r="A36" s="44">
        <v>30</v>
      </c>
      <c r="B36" s="45" t="s">
        <v>79</v>
      </c>
      <c r="C36" s="46">
        <v>31708.409999999996</v>
      </c>
      <c r="D36" s="66">
        <f>'Įkainotas veiklų sąrašas'!D79</f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3170.8409999999999</v>
      </c>
      <c r="T36" s="56">
        <v>3170.8409999999999</v>
      </c>
      <c r="U36" s="56">
        <v>11097.943499999998</v>
      </c>
      <c r="V36" s="56">
        <v>14268.784499999998</v>
      </c>
      <c r="W36" s="71">
        <v>0</v>
      </c>
      <c r="X36" s="24"/>
      <c r="Y36" s="62">
        <f t="shared" si="2"/>
        <v>31708.409999999996</v>
      </c>
      <c r="Z36" s="63">
        <f t="shared" si="0"/>
        <v>0</v>
      </c>
      <c r="AA36" s="70"/>
      <c r="AB36" s="70"/>
      <c r="AC36" s="64">
        <v>0</v>
      </c>
      <c r="AD36" s="64">
        <v>0</v>
      </c>
      <c r="AE36" s="64">
        <f t="shared" si="9"/>
        <v>0</v>
      </c>
      <c r="AF36" s="64">
        <f t="shared" si="9"/>
        <v>0</v>
      </c>
      <c r="AG36" s="64">
        <f>+$Z36*0.35</f>
        <v>0</v>
      </c>
      <c r="AH36" s="64">
        <f>+$Z36*0.45</f>
        <v>0</v>
      </c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</row>
    <row r="37" spans="1:77" s="21" customFormat="1" ht="33" customHeight="1" x14ac:dyDescent="0.25">
      <c r="A37" s="47">
        <v>31</v>
      </c>
      <c r="B37" s="45" t="s">
        <v>78</v>
      </c>
      <c r="C37" s="46">
        <v>16841.47</v>
      </c>
      <c r="D37" s="66">
        <f>'Įkainotas veiklų sąrašas'!D80</f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1684.1470000000002</v>
      </c>
      <c r="T37" s="56">
        <v>1684.1470000000002</v>
      </c>
      <c r="U37" s="56">
        <v>5894.5145000000002</v>
      </c>
      <c r="V37" s="56">
        <v>7578.6615000000011</v>
      </c>
      <c r="W37" s="71">
        <v>0</v>
      </c>
      <c r="X37" s="24"/>
      <c r="Y37" s="62">
        <f t="shared" si="2"/>
        <v>16841.47</v>
      </c>
      <c r="Z37" s="63">
        <f t="shared" si="0"/>
        <v>0</v>
      </c>
      <c r="AA37" s="70"/>
      <c r="AB37" s="70"/>
      <c r="AC37" s="64">
        <v>0</v>
      </c>
      <c r="AD37" s="64">
        <v>0</v>
      </c>
      <c r="AE37" s="64">
        <f t="shared" si="9"/>
        <v>0</v>
      </c>
      <c r="AF37" s="64">
        <f t="shared" si="9"/>
        <v>0</v>
      </c>
      <c r="AG37" s="64">
        <f>+$Z37*0.35</f>
        <v>0</v>
      </c>
      <c r="AH37" s="64">
        <f>+$Z37*0.45</f>
        <v>0</v>
      </c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</row>
    <row r="38" spans="1:77" s="21" customFormat="1" ht="32.25" customHeight="1" x14ac:dyDescent="0.25">
      <c r="A38" s="44">
        <v>32</v>
      </c>
      <c r="B38" s="45" t="s">
        <v>77</v>
      </c>
      <c r="C38" s="46">
        <v>180534.98</v>
      </c>
      <c r="D38" s="66">
        <f>'Įkainotas veiklų sąrašas'!D81</f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18053.498000000003</v>
      </c>
      <c r="T38" s="56">
        <v>18053.498000000003</v>
      </c>
      <c r="U38" s="56">
        <v>63187.243000000002</v>
      </c>
      <c r="V38" s="56">
        <v>81240.741000000009</v>
      </c>
      <c r="W38" s="71">
        <v>0</v>
      </c>
      <c r="X38" s="24"/>
      <c r="Y38" s="62">
        <f t="shared" si="2"/>
        <v>180534.98</v>
      </c>
      <c r="Z38" s="63">
        <f t="shared" si="0"/>
        <v>0</v>
      </c>
      <c r="AA38" s="70"/>
      <c r="AB38" s="70"/>
      <c r="AC38" s="64">
        <v>0</v>
      </c>
      <c r="AD38" s="64">
        <v>0</v>
      </c>
      <c r="AE38" s="64">
        <f t="shared" si="9"/>
        <v>0</v>
      </c>
      <c r="AF38" s="64">
        <f t="shared" si="9"/>
        <v>0</v>
      </c>
      <c r="AG38" s="64">
        <f>+$Z38*0.35</f>
        <v>0</v>
      </c>
      <c r="AH38" s="64">
        <f>+$Z38*0.45</f>
        <v>0</v>
      </c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</row>
    <row r="39" spans="1:77" s="21" customFormat="1" ht="32.25" customHeight="1" x14ac:dyDescent="0.25">
      <c r="A39" s="47">
        <v>33</v>
      </c>
      <c r="B39" s="45" t="s">
        <v>83</v>
      </c>
      <c r="C39" s="46">
        <v>10200.700000000001</v>
      </c>
      <c r="D39" s="66">
        <f>'Įkainotas veiklų sąrašas'!D82</f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3060.21</v>
      </c>
      <c r="S39" s="56">
        <v>3060.21</v>
      </c>
      <c r="T39" s="56">
        <v>4080.2800000000007</v>
      </c>
      <c r="U39" s="56">
        <v>0</v>
      </c>
      <c r="V39" s="56">
        <v>0</v>
      </c>
      <c r="W39" s="71">
        <v>0</v>
      </c>
      <c r="X39" s="24"/>
      <c r="Y39" s="62">
        <f t="shared" si="2"/>
        <v>10200.700000000001</v>
      </c>
      <c r="Z39" s="63">
        <f t="shared" si="0"/>
        <v>0</v>
      </c>
      <c r="AA39" s="70"/>
      <c r="AB39" s="70"/>
      <c r="AC39" s="64">
        <v>0</v>
      </c>
      <c r="AD39" s="64">
        <f>+$Z39*0.3</f>
        <v>0</v>
      </c>
      <c r="AE39" s="64">
        <f>+$Z39*0.3</f>
        <v>0</v>
      </c>
      <c r="AF39" s="64">
        <f>+$Z39*0.4</f>
        <v>0</v>
      </c>
      <c r="AG39" s="64">
        <v>0</v>
      </c>
      <c r="AH39" s="64">
        <v>0</v>
      </c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</row>
    <row r="40" spans="1:77" s="21" customFormat="1" ht="24.95" customHeight="1" thickBot="1" x14ac:dyDescent="0.3">
      <c r="A40" s="47"/>
      <c r="B40" s="45"/>
      <c r="C40" s="46"/>
      <c r="D40" s="66">
        <f>'Įkainotas veiklų sąrašas'!D82</f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0</v>
      </c>
      <c r="W40" s="71">
        <v>0</v>
      </c>
      <c r="X40" s="24"/>
      <c r="Y40" s="62">
        <f t="shared" si="2"/>
        <v>0</v>
      </c>
      <c r="Z40" s="63">
        <f t="shared" si="0"/>
        <v>0</v>
      </c>
      <c r="AA40" s="70"/>
      <c r="AB40" s="70"/>
      <c r="AC40" s="64">
        <f t="shared" si="3"/>
        <v>0</v>
      </c>
      <c r="AD40" s="64">
        <f t="shared" si="3"/>
        <v>0</v>
      </c>
      <c r="AE40" s="64">
        <f t="shared" si="4"/>
        <v>0</v>
      </c>
      <c r="AF40" s="64">
        <f t="shared" si="5"/>
        <v>0</v>
      </c>
      <c r="AG40" s="64">
        <f t="shared" si="6"/>
        <v>0</v>
      </c>
      <c r="AH40" s="64">
        <f t="shared" si="7"/>
        <v>0</v>
      </c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</row>
    <row r="41" spans="1:77" s="21" customFormat="1" ht="24.95" customHeight="1" x14ac:dyDescent="0.25">
      <c r="A41" s="76" t="s">
        <v>49</v>
      </c>
      <c r="B41" s="77"/>
      <c r="C41" s="38">
        <f>SUM(C7:C40)</f>
        <v>14242742.670000002</v>
      </c>
      <c r="D41" s="67">
        <f>SUM(D7:D40)</f>
        <v>0</v>
      </c>
      <c r="E41" s="57">
        <f t="shared" ref="E41:U41" si="10">SUM(E7:E40)</f>
        <v>152524.12</v>
      </c>
      <c r="F41" s="57">
        <f t="shared" si="10"/>
        <v>117661.64</v>
      </c>
      <c r="G41" s="57">
        <f t="shared" si="10"/>
        <v>156106.65</v>
      </c>
      <c r="H41" s="57">
        <f>SUM(H7:H40)</f>
        <v>203233.27000000002</v>
      </c>
      <c r="I41" s="57">
        <f t="shared" si="10"/>
        <v>258344.62</v>
      </c>
      <c r="J41" s="57">
        <f t="shared" si="10"/>
        <v>160521.48000000001</v>
      </c>
      <c r="K41" s="57">
        <f t="shared" si="10"/>
        <v>257905.75</v>
      </c>
      <c r="L41" s="57">
        <f t="shared" si="10"/>
        <v>199857.6</v>
      </c>
      <c r="M41" s="57">
        <f t="shared" si="10"/>
        <v>452344.37</v>
      </c>
      <c r="N41" s="57">
        <f t="shared" si="10"/>
        <v>380747.27999999997</v>
      </c>
      <c r="O41" s="57">
        <f t="shared" si="10"/>
        <v>392556.12</v>
      </c>
      <c r="P41" s="57">
        <f t="shared" si="10"/>
        <v>745468.30999999994</v>
      </c>
      <c r="Q41" s="57">
        <f>SUM(Q7:Q40)</f>
        <v>643159.478</v>
      </c>
      <c r="R41" s="57">
        <f t="shared" si="10"/>
        <v>863444.07750000001</v>
      </c>
      <c r="S41" s="57">
        <f t="shared" si="10"/>
        <v>1400327.7834999999</v>
      </c>
      <c r="T41" s="57">
        <f t="shared" si="10"/>
        <v>2131530.236</v>
      </c>
      <c r="U41" s="57">
        <f t="shared" si="10"/>
        <v>2659281.1714999997</v>
      </c>
      <c r="V41" s="57">
        <f t="shared" ref="V41:W41" si="11">SUM(V7:V40)</f>
        <v>3067728.7134999996</v>
      </c>
      <c r="W41" s="72">
        <f t="shared" si="11"/>
        <v>0</v>
      </c>
      <c r="X41" s="26"/>
      <c r="Y41" s="62">
        <f t="shared" si="2"/>
        <v>14242742.669999998</v>
      </c>
      <c r="Z41" s="64">
        <f>SUM(Z7:Z40)</f>
        <v>0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</row>
    <row r="42" spans="1:77" s="21" customFormat="1" ht="24.95" customHeight="1" x14ac:dyDescent="0.25">
      <c r="A42" s="78" t="s">
        <v>51</v>
      </c>
      <c r="B42" s="79"/>
      <c r="C42" s="39">
        <f>ROUND(C41*0.21,2)</f>
        <v>2990975.96</v>
      </c>
      <c r="D42" s="68">
        <f t="shared" ref="D42:S42" si="12">ROUND(D41*0.21,2)</f>
        <v>0</v>
      </c>
      <c r="E42" s="58">
        <f>ROUND(E41*0.21,2)</f>
        <v>32030.07</v>
      </c>
      <c r="F42" s="58">
        <f t="shared" si="12"/>
        <v>24708.94</v>
      </c>
      <c r="G42" s="58">
        <f t="shared" si="12"/>
        <v>32782.400000000001</v>
      </c>
      <c r="H42" s="58">
        <f>ROUND(H41*0.21,2)</f>
        <v>42678.99</v>
      </c>
      <c r="I42" s="58">
        <f t="shared" si="12"/>
        <v>54252.37</v>
      </c>
      <c r="J42" s="58">
        <f t="shared" si="12"/>
        <v>33709.51</v>
      </c>
      <c r="K42" s="58">
        <f t="shared" si="12"/>
        <v>54160.21</v>
      </c>
      <c r="L42" s="58">
        <f t="shared" si="12"/>
        <v>41970.1</v>
      </c>
      <c r="M42" s="58">
        <f t="shared" si="12"/>
        <v>94992.320000000007</v>
      </c>
      <c r="N42" s="58">
        <f t="shared" si="12"/>
        <v>79956.929999999993</v>
      </c>
      <c r="O42" s="58">
        <f t="shared" si="12"/>
        <v>82436.789999999994</v>
      </c>
      <c r="P42" s="58">
        <f t="shared" si="12"/>
        <v>156548.35</v>
      </c>
      <c r="Q42" s="58">
        <f t="shared" si="12"/>
        <v>135063.49</v>
      </c>
      <c r="R42" s="58">
        <f t="shared" si="12"/>
        <v>181323.26</v>
      </c>
      <c r="S42" s="58">
        <f t="shared" si="12"/>
        <v>294068.83</v>
      </c>
      <c r="T42" s="58">
        <f>ROUND(T41*0.21,2)-0.01</f>
        <v>447621.33999999997</v>
      </c>
      <c r="U42" s="58">
        <f>ROUND(U41*0.21,2)-0.01</f>
        <v>558449.04</v>
      </c>
      <c r="V42" s="58">
        <f>ROUND(V41*0.21,2)-0.01</f>
        <v>644223.02</v>
      </c>
      <c r="W42" s="73">
        <f t="shared" ref="W42" si="13">ROUND(W41*0.21,2)</f>
        <v>0</v>
      </c>
      <c r="X42" s="26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</row>
    <row r="43" spans="1:77" s="21" customFormat="1" ht="24.95" customHeight="1" thickBot="1" x14ac:dyDescent="0.3">
      <c r="A43" s="80" t="s">
        <v>50</v>
      </c>
      <c r="B43" s="81"/>
      <c r="C43" s="40">
        <f>C41+C42</f>
        <v>17233718.630000003</v>
      </c>
      <c r="D43" s="69">
        <f t="shared" ref="D43:U43" si="14">D41+D42</f>
        <v>0</v>
      </c>
      <c r="E43" s="59">
        <f t="shared" si="14"/>
        <v>184554.19</v>
      </c>
      <c r="F43" s="59">
        <f t="shared" si="14"/>
        <v>142370.57999999999</v>
      </c>
      <c r="G43" s="59">
        <f t="shared" si="14"/>
        <v>188889.05</v>
      </c>
      <c r="H43" s="59">
        <f t="shared" si="14"/>
        <v>245912.26</v>
      </c>
      <c r="I43" s="59">
        <f t="shared" si="14"/>
        <v>312596.99</v>
      </c>
      <c r="J43" s="59">
        <f t="shared" si="14"/>
        <v>194230.99000000002</v>
      </c>
      <c r="K43" s="59">
        <f t="shared" si="14"/>
        <v>312065.96000000002</v>
      </c>
      <c r="L43" s="59">
        <f t="shared" si="14"/>
        <v>241827.7</v>
      </c>
      <c r="M43" s="59">
        <f t="shared" si="14"/>
        <v>547336.68999999994</v>
      </c>
      <c r="N43" s="59">
        <f t="shared" si="14"/>
        <v>460704.20999999996</v>
      </c>
      <c r="O43" s="59">
        <f t="shared" si="14"/>
        <v>474992.91</v>
      </c>
      <c r="P43" s="59">
        <f t="shared" si="14"/>
        <v>902016.65999999992</v>
      </c>
      <c r="Q43" s="59">
        <f t="shared" si="14"/>
        <v>778222.96799999999</v>
      </c>
      <c r="R43" s="59">
        <f t="shared" si="14"/>
        <v>1044767.3375</v>
      </c>
      <c r="S43" s="59">
        <f t="shared" si="14"/>
        <v>1694396.6135</v>
      </c>
      <c r="T43" s="59">
        <f t="shared" si="14"/>
        <v>2579151.5759999999</v>
      </c>
      <c r="U43" s="59">
        <f t="shared" si="14"/>
        <v>3217730.2114999997</v>
      </c>
      <c r="V43" s="59">
        <f t="shared" ref="V43:W43" si="15">V41+V42</f>
        <v>3711951.7334999996</v>
      </c>
      <c r="W43" s="74">
        <f t="shared" si="15"/>
        <v>0</v>
      </c>
      <c r="X43" s="26"/>
      <c r="Y43" s="20"/>
      <c r="Z43" s="20">
        <f>+Z41/2</f>
        <v>0</v>
      </c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</row>
    <row r="44" spans="1:77" ht="15.75" customHeight="1" x14ac:dyDescent="0.25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ht="15.75" customHeight="1" x14ac:dyDescent="0.25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ht="15.75" customHeight="1" x14ac:dyDescent="0.25">
      <c r="A46" s="17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ht="15.75" customHeight="1" x14ac:dyDescent="0.25">
      <c r="A47" s="17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7" ht="15.75" customHeight="1" x14ac:dyDescent="0.25">
      <c r="A48" s="10"/>
      <c r="B48" s="5"/>
      <c r="C48" s="1"/>
      <c r="D48" s="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7" ht="15.75" customHeight="1" x14ac:dyDescent="0.25">
      <c r="A49" s="10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ht="15.75" customHeight="1" x14ac:dyDescent="0.25">
      <c r="A50" s="10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ht="15.75" customHeight="1" x14ac:dyDescent="0.25">
      <c r="A51" s="10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ht="15.75" customHeight="1" x14ac:dyDescent="0.25">
      <c r="A52" s="10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ht="15.75" customHeight="1" x14ac:dyDescent="0.25">
      <c r="A53" s="10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ht="15.75" customHeight="1" x14ac:dyDescent="0.25">
      <c r="A54" s="10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ht="15.75" customHeight="1" x14ac:dyDescent="0.25">
      <c r="A55" s="10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ht="15.75" customHeight="1" x14ac:dyDescent="0.25">
      <c r="A56" s="10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 ht="15.75" customHeight="1" x14ac:dyDescent="0.25">
      <c r="A57" s="10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 ht="15.75" customHeight="1" x14ac:dyDescent="0.25">
      <c r="A58" s="10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ht="15.75" customHeight="1" x14ac:dyDescent="0.25">
      <c r="A59" s="10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ht="15.75" customHeight="1" x14ac:dyDescent="0.25">
      <c r="A60" s="10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 ht="15.75" customHeight="1" x14ac:dyDescent="0.25">
      <c r="A61" s="10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 ht="15.75" customHeight="1" x14ac:dyDescent="0.25">
      <c r="A62" s="10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7" ht="15.75" customHeight="1" x14ac:dyDescent="0.25">
      <c r="A63" s="10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7" ht="15.75" customHeight="1" x14ac:dyDescent="0.25">
      <c r="A64" s="10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7" ht="15.75" customHeight="1" x14ac:dyDescent="0.25">
      <c r="A65" s="10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7" ht="15.75" customHeight="1" x14ac:dyDescent="0.25">
      <c r="A66" s="10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7" ht="15.75" customHeight="1" x14ac:dyDescent="0.25">
      <c r="A67" s="10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7" ht="15.75" customHeight="1" x14ac:dyDescent="0.25">
      <c r="A68" s="10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7" ht="15.75" customHeight="1" x14ac:dyDescent="0.25">
      <c r="A69" s="10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7" ht="15.75" customHeight="1" x14ac:dyDescent="0.25">
      <c r="A70" s="10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7" ht="15.75" customHeight="1" x14ac:dyDescent="0.25">
      <c r="A71" s="10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7" ht="15.75" customHeight="1" x14ac:dyDescent="0.25">
      <c r="A72" s="10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7" ht="15.75" customHeight="1" x14ac:dyDescent="0.25">
      <c r="A73" s="10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7" ht="15.75" customHeight="1" x14ac:dyDescent="0.25">
      <c r="A74" s="10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7" ht="15.75" customHeight="1" x14ac:dyDescent="0.25">
      <c r="A75" s="10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7" ht="15.75" customHeight="1" x14ac:dyDescent="0.25">
      <c r="A76" s="10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7" ht="15.75" customHeight="1" x14ac:dyDescent="0.25">
      <c r="A77" s="10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7" ht="15.75" customHeight="1" x14ac:dyDescent="0.25">
      <c r="A78" s="10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ht="15.75" customHeight="1" x14ac:dyDescent="0.25">
      <c r="A79" s="10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ht="15.75" customHeight="1" x14ac:dyDescent="0.25">
      <c r="A80" s="10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ht="15.75" customHeight="1" x14ac:dyDescent="0.25">
      <c r="A81" s="10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5.75" customHeight="1" x14ac:dyDescent="0.25">
      <c r="A82" s="10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5.75" customHeight="1" x14ac:dyDescent="0.25">
      <c r="A83" s="10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ht="15.75" customHeight="1" x14ac:dyDescent="0.25">
      <c r="A84" s="10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5.75" customHeight="1" x14ac:dyDescent="0.25">
      <c r="A85" s="10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75" customHeight="1" x14ac:dyDescent="0.25">
      <c r="A86" s="10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ht="15.75" customHeight="1" x14ac:dyDescent="0.25">
      <c r="A87" s="10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5.75" customHeight="1" x14ac:dyDescent="0.25">
      <c r="A88" s="10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ht="15.75" customHeight="1" x14ac:dyDescent="0.25">
      <c r="A89" s="10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ht="15.75" customHeight="1" x14ac:dyDescent="0.25">
      <c r="A90" s="10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ht="15.75" customHeight="1" x14ac:dyDescent="0.25">
      <c r="A91" s="10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ht="15.75" customHeight="1" x14ac:dyDescent="0.25">
      <c r="A92" s="10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 ht="15.75" customHeight="1" x14ac:dyDescent="0.25">
      <c r="A93" s="10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7" ht="15.75" customHeight="1" x14ac:dyDescent="0.25">
      <c r="A94" s="10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7" ht="15.75" customHeight="1" x14ac:dyDescent="0.25">
      <c r="A95" s="10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7" ht="15.75" customHeight="1" x14ac:dyDescent="0.25">
      <c r="A96" s="10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ht="15.75" customHeight="1" x14ac:dyDescent="0.25">
      <c r="A97" s="10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7" ht="15.75" customHeight="1" x14ac:dyDescent="0.25">
      <c r="A98" s="10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7" ht="15.75" customHeight="1" x14ac:dyDescent="0.25">
      <c r="A99" s="10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77" ht="15.75" customHeight="1" x14ac:dyDescent="0.25">
      <c r="A100" s="10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77" ht="15.75" customHeight="1" x14ac:dyDescent="0.25">
      <c r="A101" s="10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77" ht="15.75" customHeight="1" x14ac:dyDescent="0.25">
      <c r="A102" s="10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77" ht="15.75" customHeight="1" x14ac:dyDescent="0.25">
      <c r="A103" s="10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77" ht="15.75" customHeight="1" x14ac:dyDescent="0.25">
      <c r="A104" s="10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77" ht="15.75" customHeight="1" x14ac:dyDescent="0.25">
      <c r="A105" s="10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77" ht="15.75" customHeight="1" x14ac:dyDescent="0.25">
      <c r="A106" s="10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77" ht="15.75" customHeight="1" x14ac:dyDescent="0.25">
      <c r="A107" s="10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77" ht="15.75" customHeight="1" x14ac:dyDescent="0.25">
      <c r="A108" s="10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77" ht="15.75" customHeight="1" x14ac:dyDescent="0.25">
      <c r="A109" s="10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77" ht="15.75" customHeight="1" x14ac:dyDescent="0.25">
      <c r="A110" s="10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77" ht="15.75" customHeight="1" x14ac:dyDescent="0.25">
      <c r="A111" s="10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77" ht="15.75" customHeight="1" x14ac:dyDescent="0.25">
      <c r="A112" s="10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25">
      <c r="A113" s="10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25">
      <c r="A114" s="10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25">
      <c r="A115" s="10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25">
      <c r="A116" s="10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25">
      <c r="A117" s="10"/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25">
      <c r="A118" s="10"/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25">
      <c r="A119" s="10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25">
      <c r="A120" s="10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25">
      <c r="A121" s="10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25">
      <c r="A122" s="10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25">
      <c r="A123" s="10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25">
      <c r="A124" s="10"/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25">
      <c r="A125" s="10"/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25">
      <c r="A126" s="10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25">
      <c r="A127" s="10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25">
      <c r="A128" s="10"/>
      <c r="B128" s="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25">
      <c r="A129" s="10"/>
      <c r="B129" s="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25">
      <c r="A130" s="10"/>
      <c r="B130" s="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25">
      <c r="A131" s="10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25">
      <c r="A132" s="10"/>
      <c r="B132" s="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25">
      <c r="A133" s="10"/>
      <c r="B133" s="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25">
      <c r="A134" s="10"/>
      <c r="B134" s="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25">
      <c r="A135" s="10"/>
      <c r="B135" s="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25">
      <c r="A136" s="10"/>
      <c r="B136" s="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25">
      <c r="A137" s="10"/>
      <c r="B137" s="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25">
      <c r="A138" s="10"/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25">
      <c r="A139" s="10"/>
      <c r="B139" s="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25">
      <c r="A140" s="10"/>
      <c r="B140" s="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25">
      <c r="A141" s="10"/>
      <c r="B141" s="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25">
      <c r="A142" s="10"/>
      <c r="B142" s="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25">
      <c r="A143" s="10"/>
      <c r="B143" s="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25">
      <c r="A144" s="10"/>
      <c r="B144" s="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25">
      <c r="A145" s="10"/>
      <c r="B145" s="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25">
      <c r="A146" s="10"/>
      <c r="B146" s="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25">
      <c r="A147" s="10"/>
      <c r="B147" s="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25">
      <c r="A148" s="10"/>
      <c r="B148" s="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25">
      <c r="A149" s="10"/>
      <c r="B149" s="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25">
      <c r="A150" s="10"/>
      <c r="B150" s="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25">
      <c r="A151" s="10"/>
      <c r="B151" s="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25">
      <c r="A152" s="10"/>
      <c r="B152" s="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25">
      <c r="A153" s="10"/>
      <c r="B153" s="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25">
      <c r="A154" s="10"/>
      <c r="B154" s="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25">
      <c r="A155" s="10"/>
      <c r="B155" s="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25">
      <c r="A156" s="10"/>
      <c r="B156" s="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25">
      <c r="A157" s="10"/>
      <c r="B157" s="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25">
      <c r="A158" s="10"/>
      <c r="B158" s="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25">
      <c r="A159" s="10"/>
      <c r="B159" s="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25">
      <c r="A160" s="10"/>
      <c r="B160" s="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25">
      <c r="A161" s="10"/>
      <c r="B161" s="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25">
      <c r="A162" s="10"/>
      <c r="B162" s="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25">
      <c r="A163" s="10"/>
      <c r="B163" s="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25">
      <c r="A164" s="10"/>
      <c r="B164" s="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25">
      <c r="A165" s="10"/>
      <c r="B165" s="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25">
      <c r="A166" s="10"/>
      <c r="B166" s="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25">
      <c r="A167" s="10"/>
      <c r="B167" s="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25">
      <c r="A168" s="10"/>
      <c r="B168" s="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25">
      <c r="A169" s="10"/>
      <c r="B169" s="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25">
      <c r="A170" s="10"/>
      <c r="B170" s="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25">
      <c r="A171" s="10"/>
      <c r="B171" s="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25">
      <c r="A172" s="10"/>
      <c r="B172" s="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25">
      <c r="A173" s="10"/>
      <c r="B173" s="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25">
      <c r="A174" s="10"/>
      <c r="B174" s="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25">
      <c r="A175" s="10"/>
      <c r="B175" s="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25">
      <c r="A176" s="10"/>
      <c r="B176" s="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25">
      <c r="A177" s="10"/>
      <c r="B177" s="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25">
      <c r="A178" s="10"/>
      <c r="B178" s="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25">
      <c r="A179" s="10"/>
      <c r="B179" s="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25">
      <c r="A180" s="10"/>
      <c r="B180" s="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25">
      <c r="A181" s="10"/>
      <c r="B181" s="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25">
      <c r="A182" s="10"/>
      <c r="B182" s="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25">
      <c r="A183" s="10"/>
      <c r="B183" s="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25">
      <c r="A184" s="10"/>
      <c r="B184" s="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25">
      <c r="A185" s="10"/>
      <c r="B185" s="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25">
      <c r="A186" s="10"/>
      <c r="B186" s="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25">
      <c r="A187" s="10"/>
      <c r="B187" s="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25">
      <c r="A188" s="10"/>
      <c r="B188" s="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25">
      <c r="A189" s="10"/>
      <c r="B189" s="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25">
      <c r="A190" s="10"/>
      <c r="B190" s="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25">
      <c r="A191" s="10"/>
      <c r="B191" s="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25">
      <c r="A192" s="10"/>
      <c r="B192" s="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25">
      <c r="A193" s="10"/>
      <c r="B193" s="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25">
      <c r="A194" s="10"/>
      <c r="B194" s="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25">
      <c r="A195" s="10"/>
      <c r="B195" s="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25">
      <c r="A196" s="10"/>
      <c r="B196" s="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25">
      <c r="A197" s="10"/>
      <c r="B197" s="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25">
      <c r="A198" s="10"/>
      <c r="B198" s="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25">
      <c r="A199" s="10"/>
      <c r="B199" s="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25">
      <c r="A200" s="10"/>
      <c r="B200" s="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25">
      <c r="A201" s="10"/>
      <c r="B201" s="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25">
      <c r="A202" s="10"/>
      <c r="B202" s="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25">
      <c r="A203" s="10"/>
      <c r="B203" s="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25">
      <c r="A204" s="10"/>
      <c r="B204" s="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25">
      <c r="A205" s="10"/>
      <c r="B205" s="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25">
      <c r="A206" s="10"/>
      <c r="B206" s="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25">
      <c r="A207" s="10"/>
      <c r="B207" s="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25">
      <c r="A208" s="10"/>
      <c r="B208" s="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25">
      <c r="A209" s="10"/>
      <c r="B209" s="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25">
      <c r="A210" s="10"/>
      <c r="B210" s="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25">
      <c r="A211" s="10"/>
      <c r="B211" s="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25">
      <c r="A212" s="10"/>
      <c r="B212" s="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25">
      <c r="A213" s="10"/>
      <c r="B213" s="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25">
      <c r="A214" s="10"/>
      <c r="B214" s="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25">
      <c r="A215" s="10"/>
      <c r="B215" s="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25">
      <c r="A216" s="10"/>
      <c r="B216" s="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25">
      <c r="A217" s="10"/>
      <c r="B217" s="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25">
      <c r="A218" s="10"/>
      <c r="B218" s="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25">
      <c r="A219" s="10"/>
      <c r="B219" s="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25">
      <c r="A220" s="10"/>
      <c r="B220" s="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25">
      <c r="A221" s="10"/>
      <c r="B221" s="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25">
      <c r="A222" s="10"/>
      <c r="B222" s="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25">
      <c r="A223" s="10"/>
      <c r="B223" s="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25">
      <c r="A224" s="10"/>
      <c r="B224" s="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25">
      <c r="A225" s="10"/>
      <c r="B225" s="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25">
      <c r="A226" s="10"/>
      <c r="B226" s="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25">
      <c r="A227" s="10"/>
      <c r="B227" s="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25">
      <c r="A228" s="10"/>
      <c r="B228" s="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25">
      <c r="A229" s="10"/>
      <c r="B229" s="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25">
      <c r="A230" s="10"/>
      <c r="B230" s="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25">
      <c r="A231" s="10"/>
      <c r="B231" s="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25">
      <c r="A232" s="10"/>
      <c r="B232" s="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75" customHeight="1" x14ac:dyDescent="0.25">
      <c r="A233" s="10"/>
      <c r="B233" s="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75" customHeight="1" x14ac:dyDescent="0.25">
      <c r="A234" s="10"/>
      <c r="B234" s="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75" customHeight="1" x14ac:dyDescent="0.25">
      <c r="A235" s="10"/>
      <c r="B235" s="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75" customHeight="1" x14ac:dyDescent="0.25">
      <c r="A236" s="10"/>
      <c r="B236" s="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75" customHeight="1" x14ac:dyDescent="0.25">
      <c r="A237" s="10"/>
      <c r="B237" s="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75" customHeight="1" x14ac:dyDescent="0.25">
      <c r="A238" s="10"/>
      <c r="B238" s="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75" customHeight="1" x14ac:dyDescent="0.25">
      <c r="A239" s="10"/>
      <c r="B239" s="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75" customHeight="1" x14ac:dyDescent="0.25">
      <c r="A240" s="10"/>
      <c r="B240" s="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75" customHeight="1" x14ac:dyDescent="0.25">
      <c r="A241" s="10"/>
      <c r="B241" s="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75" customHeight="1" x14ac:dyDescent="0.25">
      <c r="A242" s="10"/>
      <c r="B242" s="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75" customHeight="1" x14ac:dyDescent="0.25">
      <c r="A243" s="10"/>
      <c r="B243" s="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75" customHeight="1" x14ac:dyDescent="0.25">
      <c r="A244" s="10"/>
      <c r="B244" s="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75" customHeight="1" x14ac:dyDescent="0.25">
      <c r="A245" s="10"/>
      <c r="B245" s="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75" customHeight="1" x14ac:dyDescent="0.25">
      <c r="A246" s="10"/>
      <c r="B246" s="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75" customHeight="1" x14ac:dyDescent="0.25">
      <c r="A247" s="10"/>
      <c r="B247" s="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25">
      <c r="A248" s="10"/>
      <c r="B248" s="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25">
      <c r="A249" s="10"/>
      <c r="B249" s="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25">
      <c r="A250" s="10"/>
      <c r="B250" s="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25">
      <c r="A251" s="10"/>
      <c r="B251" s="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25">
      <c r="A252" s="10"/>
      <c r="B252" s="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25">
      <c r="A253" s="10"/>
      <c r="B253" s="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25">
      <c r="A254" s="10"/>
      <c r="B254" s="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25">
      <c r="A255" s="10"/>
      <c r="B255" s="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25">
      <c r="A256" s="10"/>
      <c r="B256" s="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5.75" customHeight="1" x14ac:dyDescent="0.25">
      <c r="A257" s="10"/>
      <c r="B257" s="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5.75" customHeight="1" x14ac:dyDescent="0.25">
      <c r="A258" s="10"/>
      <c r="B258" s="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5.75" customHeight="1" x14ac:dyDescent="0.25">
      <c r="A259" s="10"/>
      <c r="B259" s="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5.75" customHeight="1" x14ac:dyDescent="0.25">
      <c r="A260" s="10"/>
      <c r="B260" s="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5.75" customHeight="1" x14ac:dyDescent="0.25">
      <c r="A261" s="10"/>
      <c r="B261" s="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5.75" customHeight="1" x14ac:dyDescent="0.25">
      <c r="A262" s="10"/>
      <c r="B262" s="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5.75" customHeight="1" x14ac:dyDescent="0.25">
      <c r="A263" s="10"/>
      <c r="B263" s="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5.75" customHeight="1" x14ac:dyDescent="0.25">
      <c r="A264" s="10"/>
      <c r="B264" s="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5.75" customHeight="1" x14ac:dyDescent="0.25">
      <c r="A265" s="10"/>
      <c r="B265" s="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5.75" customHeight="1" x14ac:dyDescent="0.25">
      <c r="A266" s="10"/>
      <c r="B266" s="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5.75" customHeight="1" x14ac:dyDescent="0.25">
      <c r="A267" s="10"/>
      <c r="B267" s="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5.75" customHeight="1" x14ac:dyDescent="0.25">
      <c r="A268" s="10"/>
      <c r="B268" s="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5.75" customHeight="1" x14ac:dyDescent="0.25">
      <c r="A269" s="10"/>
      <c r="B269" s="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5.75" customHeight="1" x14ac:dyDescent="0.25">
      <c r="A270" s="10"/>
      <c r="B270" s="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5.75" customHeight="1" x14ac:dyDescent="0.25">
      <c r="A271" s="10"/>
      <c r="B271" s="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5.75" customHeight="1" x14ac:dyDescent="0.25">
      <c r="A272" s="10"/>
      <c r="B272" s="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5.75" customHeight="1" x14ac:dyDescent="0.25">
      <c r="A273" s="10"/>
      <c r="B273" s="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5.75" customHeight="1" x14ac:dyDescent="0.25">
      <c r="A274" s="10"/>
      <c r="B274" s="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5.75" customHeight="1" x14ac:dyDescent="0.25">
      <c r="A275" s="10"/>
      <c r="B275" s="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5.75" customHeight="1" x14ac:dyDescent="0.25">
      <c r="A276" s="10"/>
      <c r="B276" s="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5.75" customHeight="1" x14ac:dyDescent="0.25">
      <c r="A277" s="10"/>
      <c r="B277" s="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5.75" customHeight="1" x14ac:dyDescent="0.25">
      <c r="A278" s="10"/>
      <c r="B278" s="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5.75" customHeight="1" x14ac:dyDescent="0.25">
      <c r="A279" s="10"/>
      <c r="B279" s="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5.75" customHeight="1" x14ac:dyDescent="0.25">
      <c r="A280" s="10"/>
      <c r="B280" s="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5.75" customHeight="1" x14ac:dyDescent="0.25">
      <c r="A281" s="10"/>
      <c r="B281" s="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5.75" customHeight="1" x14ac:dyDescent="0.25">
      <c r="A282" s="10"/>
      <c r="B282" s="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5.75" customHeight="1" x14ac:dyDescent="0.25">
      <c r="A283" s="10"/>
      <c r="B283" s="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5.75" customHeight="1" x14ac:dyDescent="0.25">
      <c r="A284" s="10"/>
      <c r="B284" s="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5.75" customHeight="1" x14ac:dyDescent="0.25">
      <c r="A285" s="10"/>
      <c r="B285" s="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5.75" customHeight="1" x14ac:dyDescent="0.25">
      <c r="A286" s="10"/>
      <c r="B286" s="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5.75" customHeight="1" x14ac:dyDescent="0.25">
      <c r="A287" s="10"/>
      <c r="B287" s="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5.75" customHeight="1" x14ac:dyDescent="0.25">
      <c r="A288" s="10"/>
      <c r="B288" s="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5.75" customHeight="1" x14ac:dyDescent="0.25">
      <c r="A289" s="10"/>
      <c r="B289" s="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5.75" customHeight="1" x14ac:dyDescent="0.25">
      <c r="A290" s="10"/>
      <c r="B290" s="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5.75" customHeight="1" x14ac:dyDescent="0.25">
      <c r="A291" s="10"/>
      <c r="B291" s="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5.75" customHeight="1" x14ac:dyDescent="0.25">
      <c r="A292" s="10"/>
      <c r="B292" s="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5.75" customHeight="1" x14ac:dyDescent="0.25">
      <c r="A293" s="10"/>
      <c r="B293" s="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5.75" customHeight="1" x14ac:dyDescent="0.25">
      <c r="A294" s="10"/>
      <c r="B294" s="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5.75" customHeight="1" x14ac:dyDescent="0.25">
      <c r="A295" s="10"/>
      <c r="B295" s="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5.75" customHeight="1" x14ac:dyDescent="0.25">
      <c r="A296" s="10"/>
      <c r="B296" s="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5.75" customHeight="1" x14ac:dyDescent="0.25">
      <c r="A297" s="10"/>
      <c r="B297" s="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5.75" customHeight="1" x14ac:dyDescent="0.25">
      <c r="A298" s="10"/>
      <c r="B298" s="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5.75" customHeight="1" x14ac:dyDescent="0.25">
      <c r="A299" s="10"/>
      <c r="B299" s="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5.75" customHeight="1" x14ac:dyDescent="0.25">
      <c r="A300" s="10"/>
      <c r="B300" s="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5.75" customHeight="1" x14ac:dyDescent="0.25">
      <c r="A301" s="10"/>
      <c r="B301" s="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5.75" customHeight="1" x14ac:dyDescent="0.25">
      <c r="A302" s="10"/>
      <c r="B302" s="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5.75" customHeight="1" x14ac:dyDescent="0.25">
      <c r="A303" s="10"/>
      <c r="B303" s="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5.75" customHeight="1" x14ac:dyDescent="0.25">
      <c r="A304" s="10"/>
      <c r="B304" s="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5.75" customHeight="1" x14ac:dyDescent="0.25">
      <c r="A305" s="10"/>
      <c r="B305" s="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5.75" customHeight="1" x14ac:dyDescent="0.25">
      <c r="A306" s="10"/>
      <c r="B306" s="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5.75" customHeight="1" x14ac:dyDescent="0.25">
      <c r="A307" s="10"/>
      <c r="B307" s="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5.75" customHeight="1" x14ac:dyDescent="0.25">
      <c r="A308" s="10"/>
      <c r="B308" s="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5.75" customHeight="1" x14ac:dyDescent="0.25">
      <c r="A309" s="10"/>
      <c r="B309" s="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5.75" customHeight="1" x14ac:dyDescent="0.25">
      <c r="A310" s="10"/>
      <c r="B310" s="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5.75" customHeight="1" x14ac:dyDescent="0.25">
      <c r="A311" s="10"/>
      <c r="B311" s="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5.75" customHeight="1" x14ac:dyDescent="0.25">
      <c r="A312" s="10"/>
      <c r="B312" s="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5.75" customHeight="1" x14ac:dyDescent="0.25">
      <c r="A313" s="10"/>
      <c r="B313" s="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5.75" customHeight="1" x14ac:dyDescent="0.25">
      <c r="A314" s="10"/>
      <c r="B314" s="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5.75" customHeight="1" x14ac:dyDescent="0.25">
      <c r="A315" s="10"/>
      <c r="B315" s="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5.75" customHeight="1" x14ac:dyDescent="0.25">
      <c r="A316" s="10"/>
      <c r="B316" s="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5.75" customHeight="1" x14ac:dyDescent="0.25">
      <c r="A317" s="10"/>
      <c r="B317" s="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5.75" customHeight="1" x14ac:dyDescent="0.25">
      <c r="A318" s="10"/>
      <c r="B318" s="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5.75" customHeight="1" x14ac:dyDescent="0.25">
      <c r="A319" s="10"/>
      <c r="B319" s="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5.75" customHeight="1" x14ac:dyDescent="0.25">
      <c r="A320" s="10"/>
      <c r="B320" s="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5.75" customHeight="1" x14ac:dyDescent="0.25">
      <c r="A321" s="10"/>
      <c r="B321" s="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5.75" customHeight="1" x14ac:dyDescent="0.25">
      <c r="A322" s="10"/>
      <c r="B322" s="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5.75" customHeight="1" x14ac:dyDescent="0.25">
      <c r="A323" s="10"/>
      <c r="B323" s="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5.75" customHeight="1" x14ac:dyDescent="0.25">
      <c r="A324" s="10"/>
      <c r="B324" s="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5.75" customHeight="1" x14ac:dyDescent="0.25">
      <c r="A325" s="10"/>
      <c r="B325" s="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5.75" customHeight="1" x14ac:dyDescent="0.25">
      <c r="A326" s="10"/>
      <c r="B326" s="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5.75" customHeight="1" x14ac:dyDescent="0.25">
      <c r="A327" s="10"/>
      <c r="B327" s="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5.75" customHeight="1" x14ac:dyDescent="0.25">
      <c r="A328" s="10"/>
      <c r="B328" s="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5.75" customHeight="1" x14ac:dyDescent="0.25">
      <c r="A329" s="10"/>
      <c r="B329" s="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5.75" customHeight="1" x14ac:dyDescent="0.25">
      <c r="A330" s="10"/>
      <c r="B330" s="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5.75" customHeight="1" x14ac:dyDescent="0.25">
      <c r="A331" s="10"/>
      <c r="B331" s="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5.75" customHeight="1" x14ac:dyDescent="0.25">
      <c r="A332" s="10"/>
      <c r="B332" s="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5.75" customHeight="1" x14ac:dyDescent="0.25">
      <c r="A333" s="10"/>
      <c r="B333" s="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5.75" customHeight="1" x14ac:dyDescent="0.25">
      <c r="A334" s="10"/>
      <c r="B334" s="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5.75" customHeight="1" x14ac:dyDescent="0.25">
      <c r="A335" s="10"/>
      <c r="B335" s="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5.75" customHeight="1" x14ac:dyDescent="0.25">
      <c r="A336" s="10"/>
      <c r="B336" s="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5.75" customHeight="1" x14ac:dyDescent="0.25">
      <c r="A337" s="10"/>
      <c r="B337" s="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5.75" customHeight="1" x14ac:dyDescent="0.25">
      <c r="A338" s="10"/>
      <c r="B338" s="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5.75" customHeight="1" x14ac:dyDescent="0.25">
      <c r="A339" s="10"/>
      <c r="B339" s="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5.75" customHeight="1" x14ac:dyDescent="0.25">
      <c r="A340" s="10"/>
      <c r="B340" s="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5.75" customHeight="1" x14ac:dyDescent="0.25">
      <c r="A341" s="10"/>
      <c r="B341" s="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5.75" customHeight="1" x14ac:dyDescent="0.25">
      <c r="A342" s="10"/>
      <c r="B342" s="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5.75" customHeight="1" x14ac:dyDescent="0.25">
      <c r="A343" s="10"/>
      <c r="B343" s="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5.75" customHeight="1" x14ac:dyDescent="0.25">
      <c r="A344" s="10"/>
      <c r="B344" s="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5.75" customHeight="1" x14ac:dyDescent="0.25">
      <c r="A345" s="10"/>
      <c r="B345" s="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5.75" customHeight="1" x14ac:dyDescent="0.25">
      <c r="A346" s="10"/>
      <c r="B346" s="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5.75" customHeight="1" x14ac:dyDescent="0.25">
      <c r="A347" s="10"/>
      <c r="B347" s="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5.75" customHeight="1" x14ac:dyDescent="0.25">
      <c r="A348" s="10"/>
      <c r="B348" s="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5.75" customHeight="1" x14ac:dyDescent="0.25">
      <c r="A349" s="10"/>
      <c r="B349" s="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5.75" customHeight="1" x14ac:dyDescent="0.25">
      <c r="A350" s="10"/>
      <c r="B350" s="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5.75" customHeight="1" x14ac:dyDescent="0.25">
      <c r="A351" s="10"/>
      <c r="B351" s="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5.75" customHeight="1" x14ac:dyDescent="0.25">
      <c r="A352" s="10"/>
      <c r="B352" s="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5.75" customHeight="1" x14ac:dyDescent="0.25">
      <c r="A353" s="10"/>
      <c r="B353" s="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5.75" customHeight="1" x14ac:dyDescent="0.25">
      <c r="A354" s="10"/>
      <c r="B354" s="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5.75" customHeight="1" x14ac:dyDescent="0.25">
      <c r="A355" s="10"/>
      <c r="B355" s="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5.75" customHeight="1" x14ac:dyDescent="0.25">
      <c r="A356" s="10"/>
      <c r="B356" s="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5.75" customHeight="1" x14ac:dyDescent="0.25">
      <c r="A357" s="10"/>
      <c r="B357" s="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5.75" customHeight="1" x14ac:dyDescent="0.25">
      <c r="A358" s="10"/>
      <c r="B358" s="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5.75" customHeight="1" x14ac:dyDescent="0.25">
      <c r="A359" s="10"/>
      <c r="B359" s="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5.75" customHeight="1" x14ac:dyDescent="0.25">
      <c r="A360" s="10"/>
      <c r="B360" s="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5.75" customHeight="1" x14ac:dyDescent="0.25">
      <c r="A361" s="10"/>
      <c r="B361" s="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5.75" customHeight="1" x14ac:dyDescent="0.25">
      <c r="A362" s="10"/>
      <c r="B362" s="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5.75" customHeight="1" x14ac:dyDescent="0.25">
      <c r="A363" s="10"/>
      <c r="B363" s="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5.75" customHeight="1" x14ac:dyDescent="0.25">
      <c r="A364" s="10"/>
      <c r="B364" s="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5.75" customHeight="1" x14ac:dyDescent="0.25">
      <c r="A365" s="10"/>
      <c r="B365" s="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5.75" customHeight="1" x14ac:dyDescent="0.25">
      <c r="A366" s="10"/>
      <c r="B366" s="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5.75" customHeight="1" x14ac:dyDescent="0.25">
      <c r="A367" s="10"/>
      <c r="B367" s="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5.75" customHeight="1" x14ac:dyDescent="0.25">
      <c r="A368" s="10"/>
      <c r="B368" s="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5.75" customHeight="1" x14ac:dyDescent="0.25">
      <c r="A369" s="10"/>
      <c r="B369" s="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5.75" customHeight="1" x14ac:dyDescent="0.25">
      <c r="A370" s="10"/>
      <c r="B370" s="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5.75" customHeight="1" x14ac:dyDescent="0.25">
      <c r="A371" s="10"/>
      <c r="B371" s="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5.75" customHeight="1" x14ac:dyDescent="0.25">
      <c r="A372" s="10"/>
      <c r="B372" s="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5.75" customHeight="1" x14ac:dyDescent="0.25">
      <c r="A373" s="10"/>
      <c r="B373" s="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5.75" customHeight="1" x14ac:dyDescent="0.25">
      <c r="A374" s="10"/>
      <c r="B374" s="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5.75" customHeight="1" x14ac:dyDescent="0.25">
      <c r="A375" s="10"/>
      <c r="B375" s="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5.75" customHeight="1" x14ac:dyDescent="0.25">
      <c r="A376" s="10"/>
      <c r="B376" s="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5.75" customHeight="1" x14ac:dyDescent="0.25">
      <c r="A377" s="10"/>
      <c r="B377" s="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5.75" customHeight="1" x14ac:dyDescent="0.25">
      <c r="A378" s="10"/>
      <c r="B378" s="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5.75" customHeight="1" x14ac:dyDescent="0.25">
      <c r="A379" s="10"/>
      <c r="B379" s="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5.75" customHeight="1" x14ac:dyDescent="0.25">
      <c r="A380" s="10"/>
      <c r="B380" s="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5.75" customHeight="1" x14ac:dyDescent="0.25">
      <c r="A381" s="10"/>
      <c r="B381" s="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5.75" customHeight="1" x14ac:dyDescent="0.25">
      <c r="A382" s="10"/>
      <c r="B382" s="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5.75" customHeight="1" x14ac:dyDescent="0.25">
      <c r="A383" s="10"/>
      <c r="B383" s="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5.75" customHeight="1" x14ac:dyDescent="0.25">
      <c r="A384" s="10"/>
      <c r="B384" s="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5.75" customHeight="1" x14ac:dyDescent="0.25">
      <c r="A385" s="10"/>
      <c r="B385" s="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5.75" customHeight="1" x14ac:dyDescent="0.25">
      <c r="A386" s="10"/>
      <c r="B386" s="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5.75" customHeight="1" x14ac:dyDescent="0.25">
      <c r="A387" s="10"/>
      <c r="B387" s="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5.75" customHeight="1" x14ac:dyDescent="0.25">
      <c r="A388" s="10"/>
      <c r="B388" s="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5.75" customHeight="1" x14ac:dyDescent="0.25">
      <c r="A389" s="10"/>
      <c r="B389" s="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5.75" customHeight="1" x14ac:dyDescent="0.25">
      <c r="A390" s="10"/>
      <c r="B390" s="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5.75" customHeight="1" x14ac:dyDescent="0.25">
      <c r="A391" s="10"/>
      <c r="B391" s="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5.75" customHeight="1" x14ac:dyDescent="0.25">
      <c r="A392" s="10"/>
      <c r="B392" s="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5.75" customHeight="1" x14ac:dyDescent="0.25">
      <c r="A393" s="10"/>
      <c r="B393" s="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5.75" customHeight="1" x14ac:dyDescent="0.25">
      <c r="A394" s="10"/>
      <c r="B394" s="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5.75" customHeight="1" x14ac:dyDescent="0.25">
      <c r="A395" s="10"/>
      <c r="B395" s="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5.75" customHeight="1" x14ac:dyDescent="0.25">
      <c r="A396" s="10"/>
      <c r="B396" s="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5.75" customHeight="1" x14ac:dyDescent="0.25">
      <c r="A397" s="10"/>
      <c r="B397" s="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5.75" customHeight="1" x14ac:dyDescent="0.25">
      <c r="A398" s="10"/>
      <c r="B398" s="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5.75" customHeight="1" x14ac:dyDescent="0.25">
      <c r="A399" s="10"/>
      <c r="B399" s="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5.75" customHeight="1" x14ac:dyDescent="0.25">
      <c r="A400" s="10"/>
      <c r="B400" s="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5.75" customHeight="1" x14ac:dyDescent="0.25">
      <c r="A401" s="10"/>
      <c r="B401" s="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5.75" customHeight="1" x14ac:dyDescent="0.25">
      <c r="A402" s="10"/>
      <c r="B402" s="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5.75" customHeight="1" x14ac:dyDescent="0.25">
      <c r="A403" s="10"/>
      <c r="B403" s="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5.75" customHeight="1" x14ac:dyDescent="0.25">
      <c r="A404" s="10"/>
      <c r="B404" s="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5.75" customHeight="1" x14ac:dyDescent="0.25">
      <c r="A405" s="10"/>
      <c r="B405" s="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5.75" customHeight="1" x14ac:dyDescent="0.25">
      <c r="A406" s="10"/>
      <c r="B406" s="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5.75" customHeight="1" x14ac:dyDescent="0.25">
      <c r="A407" s="10"/>
      <c r="B407" s="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5.75" customHeight="1" x14ac:dyDescent="0.25">
      <c r="A408" s="10"/>
      <c r="B408" s="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5.75" customHeight="1" x14ac:dyDescent="0.25">
      <c r="A409" s="10"/>
      <c r="B409" s="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5.75" customHeight="1" x14ac:dyDescent="0.25">
      <c r="A410" s="10"/>
      <c r="B410" s="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5.75" customHeight="1" x14ac:dyDescent="0.25">
      <c r="A411" s="10"/>
      <c r="B411" s="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5.75" customHeight="1" x14ac:dyDescent="0.25">
      <c r="A412" s="10"/>
      <c r="B412" s="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5.75" customHeight="1" x14ac:dyDescent="0.25">
      <c r="A413" s="10"/>
      <c r="B413" s="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5.75" customHeight="1" x14ac:dyDescent="0.25">
      <c r="A414" s="10"/>
      <c r="B414" s="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5.75" customHeight="1" x14ac:dyDescent="0.25">
      <c r="A415" s="10"/>
      <c r="B415" s="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5.75" customHeight="1" x14ac:dyDescent="0.25">
      <c r="A416" s="10"/>
      <c r="B416" s="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5.75" customHeight="1" x14ac:dyDescent="0.25">
      <c r="A417" s="10"/>
      <c r="B417" s="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5.75" customHeight="1" x14ac:dyDescent="0.25">
      <c r="A418" s="10"/>
      <c r="B418" s="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5.75" customHeight="1" x14ac:dyDescent="0.25">
      <c r="A419" s="10"/>
      <c r="B419" s="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5.75" customHeight="1" x14ac:dyDescent="0.25">
      <c r="A420" s="10"/>
      <c r="B420" s="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5.75" customHeight="1" x14ac:dyDescent="0.25">
      <c r="A421" s="10"/>
      <c r="B421" s="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5.75" customHeight="1" x14ac:dyDescent="0.25">
      <c r="A422" s="10"/>
      <c r="B422" s="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5.75" customHeight="1" x14ac:dyDescent="0.25">
      <c r="A423" s="10"/>
      <c r="B423" s="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5.75" customHeight="1" x14ac:dyDescent="0.25">
      <c r="A424" s="10"/>
      <c r="B424" s="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5.75" customHeight="1" x14ac:dyDescent="0.25">
      <c r="A425" s="10"/>
      <c r="B425" s="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5.75" customHeight="1" x14ac:dyDescent="0.25">
      <c r="A426" s="10"/>
      <c r="B426" s="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5.75" customHeight="1" x14ac:dyDescent="0.25">
      <c r="A427" s="10"/>
      <c r="B427" s="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5.75" customHeight="1" x14ac:dyDescent="0.25">
      <c r="A428" s="10"/>
      <c r="B428" s="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5.75" customHeight="1" x14ac:dyDescent="0.25">
      <c r="A429" s="10"/>
      <c r="B429" s="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5.75" customHeight="1" x14ac:dyDescent="0.25">
      <c r="A430" s="10"/>
      <c r="B430" s="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5.75" customHeight="1" x14ac:dyDescent="0.25">
      <c r="A431" s="10"/>
      <c r="B431" s="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5.75" customHeight="1" x14ac:dyDescent="0.25">
      <c r="A432" s="10"/>
      <c r="B432" s="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5.75" customHeight="1" x14ac:dyDescent="0.25">
      <c r="A433" s="10"/>
      <c r="B433" s="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5.75" customHeight="1" x14ac:dyDescent="0.25">
      <c r="A434" s="10"/>
      <c r="B434" s="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5.75" customHeight="1" x14ac:dyDescent="0.25">
      <c r="A435" s="10"/>
      <c r="B435" s="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5.75" customHeight="1" x14ac:dyDescent="0.25">
      <c r="A436" s="10"/>
      <c r="B436" s="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5.75" customHeight="1" x14ac:dyDescent="0.25">
      <c r="A437" s="10"/>
      <c r="B437" s="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5.75" customHeight="1" x14ac:dyDescent="0.25">
      <c r="A438" s="10"/>
      <c r="B438" s="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5.75" customHeight="1" x14ac:dyDescent="0.25">
      <c r="A439" s="10"/>
      <c r="B439" s="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5.75" customHeight="1" x14ac:dyDescent="0.25">
      <c r="A440" s="10"/>
      <c r="B440" s="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5.75" customHeight="1" x14ac:dyDescent="0.25">
      <c r="A441" s="10"/>
      <c r="B441" s="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5.75" customHeight="1" x14ac:dyDescent="0.25">
      <c r="A442" s="10"/>
      <c r="B442" s="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5.75" customHeight="1" x14ac:dyDescent="0.25">
      <c r="A443" s="10"/>
      <c r="B443" s="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5.75" customHeight="1" x14ac:dyDescent="0.25">
      <c r="A444" s="10"/>
      <c r="B444" s="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5.75" customHeight="1" x14ac:dyDescent="0.25">
      <c r="A445" s="10"/>
      <c r="B445" s="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5.75" customHeight="1" x14ac:dyDescent="0.25">
      <c r="A446" s="10"/>
      <c r="B446" s="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5.75" customHeight="1" x14ac:dyDescent="0.25">
      <c r="A447" s="10"/>
      <c r="B447" s="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5.75" customHeight="1" x14ac:dyDescent="0.25">
      <c r="A448" s="10"/>
      <c r="B448" s="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5.75" customHeight="1" x14ac:dyDescent="0.25">
      <c r="A449" s="10"/>
      <c r="B449" s="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5.75" customHeight="1" x14ac:dyDescent="0.25">
      <c r="A450" s="10"/>
      <c r="B450" s="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5.75" customHeight="1" x14ac:dyDescent="0.25">
      <c r="A451" s="10"/>
      <c r="B451" s="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5.75" customHeight="1" x14ac:dyDescent="0.25">
      <c r="A452" s="10"/>
      <c r="B452" s="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5.75" customHeight="1" x14ac:dyDescent="0.25">
      <c r="A453" s="10"/>
      <c r="B453" s="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5.75" customHeight="1" x14ac:dyDescent="0.25">
      <c r="A454" s="10"/>
      <c r="B454" s="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5.75" customHeight="1" x14ac:dyDescent="0.25">
      <c r="A455" s="10"/>
      <c r="B455" s="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5.75" customHeight="1" x14ac:dyDescent="0.25">
      <c r="A456" s="10"/>
      <c r="B456" s="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5.75" customHeight="1" x14ac:dyDescent="0.25">
      <c r="A457" s="10"/>
      <c r="B457" s="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5.75" customHeight="1" x14ac:dyDescent="0.25">
      <c r="A458" s="10"/>
      <c r="B458" s="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5.75" customHeight="1" x14ac:dyDescent="0.25">
      <c r="A459" s="10"/>
      <c r="B459" s="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5.75" customHeight="1" x14ac:dyDescent="0.25">
      <c r="A460" s="10"/>
      <c r="B460" s="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5.75" customHeight="1" x14ac:dyDescent="0.25">
      <c r="A461" s="10"/>
      <c r="B461" s="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5.75" customHeight="1" x14ac:dyDescent="0.25">
      <c r="A462" s="10"/>
      <c r="B462" s="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5.75" customHeight="1" x14ac:dyDescent="0.25">
      <c r="A463" s="10"/>
      <c r="B463" s="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5.75" customHeight="1" x14ac:dyDescent="0.25">
      <c r="A464" s="10"/>
      <c r="B464" s="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5.75" customHeight="1" x14ac:dyDescent="0.25">
      <c r="A465" s="10"/>
      <c r="B465" s="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5.75" customHeight="1" x14ac:dyDescent="0.25">
      <c r="A466" s="10"/>
      <c r="B466" s="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5.75" customHeight="1" x14ac:dyDescent="0.25">
      <c r="A467" s="10"/>
      <c r="B467" s="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5.75" customHeight="1" x14ac:dyDescent="0.25">
      <c r="A468" s="10"/>
      <c r="B468" s="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5.75" customHeight="1" x14ac:dyDescent="0.25">
      <c r="A469" s="10"/>
      <c r="B469" s="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5.75" customHeight="1" x14ac:dyDescent="0.25">
      <c r="A470" s="10"/>
      <c r="B470" s="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5.75" customHeight="1" x14ac:dyDescent="0.25">
      <c r="A471" s="10"/>
      <c r="B471" s="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5.75" customHeight="1" x14ac:dyDescent="0.25">
      <c r="A472" s="10"/>
      <c r="B472" s="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5.75" customHeight="1" x14ac:dyDescent="0.25">
      <c r="A473" s="10"/>
      <c r="B473" s="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5.75" customHeight="1" x14ac:dyDescent="0.25">
      <c r="A474" s="10"/>
      <c r="B474" s="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5.75" customHeight="1" x14ac:dyDescent="0.25">
      <c r="A475" s="10"/>
      <c r="B475" s="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5.75" customHeight="1" x14ac:dyDescent="0.25">
      <c r="A476" s="10"/>
      <c r="B476" s="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5.75" customHeight="1" x14ac:dyDescent="0.25">
      <c r="A477" s="10"/>
      <c r="B477" s="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5.75" customHeight="1" x14ac:dyDescent="0.25">
      <c r="A478" s="10"/>
      <c r="B478" s="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5.75" customHeight="1" x14ac:dyDescent="0.25">
      <c r="A479" s="10"/>
      <c r="B479" s="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5.75" customHeight="1" x14ac:dyDescent="0.25">
      <c r="A480" s="10"/>
      <c r="B480" s="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5.75" customHeight="1" x14ac:dyDescent="0.25">
      <c r="A481" s="10"/>
      <c r="B481" s="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5.75" customHeight="1" x14ac:dyDescent="0.25">
      <c r="A482" s="10"/>
      <c r="B482" s="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5.75" customHeight="1" x14ac:dyDescent="0.25">
      <c r="A483" s="10"/>
      <c r="B483" s="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5.75" customHeight="1" x14ac:dyDescent="0.25">
      <c r="A484" s="10"/>
      <c r="B484" s="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5.75" customHeight="1" x14ac:dyDescent="0.25">
      <c r="A485" s="10"/>
      <c r="B485" s="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5.75" customHeight="1" x14ac:dyDescent="0.25">
      <c r="A486" s="10"/>
      <c r="B486" s="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5.75" customHeight="1" x14ac:dyDescent="0.25">
      <c r="A487" s="10"/>
      <c r="B487" s="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5.75" customHeight="1" x14ac:dyDescent="0.25">
      <c r="A488" s="10"/>
      <c r="B488" s="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5.75" customHeight="1" x14ac:dyDescent="0.25">
      <c r="A489" s="10"/>
      <c r="B489" s="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5.75" customHeight="1" x14ac:dyDescent="0.25">
      <c r="A490" s="10"/>
      <c r="B490" s="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5.75" customHeight="1" x14ac:dyDescent="0.25">
      <c r="A491" s="10"/>
      <c r="B491" s="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5.75" customHeight="1" x14ac:dyDescent="0.25">
      <c r="A492" s="10"/>
      <c r="B492" s="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5.75" customHeight="1" x14ac:dyDescent="0.25">
      <c r="A493" s="10"/>
      <c r="B493" s="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5.75" customHeight="1" x14ac:dyDescent="0.25">
      <c r="A494" s="10"/>
      <c r="B494" s="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5.75" customHeight="1" x14ac:dyDescent="0.25">
      <c r="A495" s="10"/>
      <c r="B495" s="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5.75" customHeight="1" x14ac:dyDescent="0.25">
      <c r="A496" s="10"/>
      <c r="B496" s="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5.75" customHeight="1" x14ac:dyDescent="0.25">
      <c r="A497" s="10"/>
      <c r="B497" s="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5.75" customHeight="1" x14ac:dyDescent="0.25">
      <c r="A498" s="10"/>
      <c r="B498" s="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5.75" customHeight="1" x14ac:dyDescent="0.25">
      <c r="A499" s="10"/>
      <c r="B499" s="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5.75" customHeight="1" x14ac:dyDescent="0.25">
      <c r="A500" s="10"/>
      <c r="B500" s="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5.75" customHeight="1" x14ac:dyDescent="0.25">
      <c r="A501" s="10"/>
      <c r="B501" s="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5.75" customHeight="1" x14ac:dyDescent="0.25">
      <c r="A502" s="10"/>
      <c r="B502" s="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5.75" customHeight="1" x14ac:dyDescent="0.25">
      <c r="A503" s="10"/>
      <c r="B503" s="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5.75" customHeight="1" x14ac:dyDescent="0.25">
      <c r="A504" s="10"/>
      <c r="B504" s="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5.75" customHeight="1" x14ac:dyDescent="0.25">
      <c r="A505" s="10"/>
      <c r="B505" s="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5.75" customHeight="1" x14ac:dyDescent="0.25">
      <c r="A506" s="10"/>
      <c r="B506" s="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5.75" customHeight="1" x14ac:dyDescent="0.25">
      <c r="A507" s="10"/>
      <c r="B507" s="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5.75" customHeight="1" x14ac:dyDescent="0.25">
      <c r="A508" s="10"/>
      <c r="B508" s="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5.75" customHeight="1" x14ac:dyDescent="0.25">
      <c r="A509" s="10"/>
      <c r="B509" s="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5.75" customHeight="1" x14ac:dyDescent="0.25">
      <c r="A510" s="10"/>
      <c r="B510" s="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5.75" customHeight="1" x14ac:dyDescent="0.25">
      <c r="A511" s="10"/>
      <c r="B511" s="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5.75" customHeight="1" x14ac:dyDescent="0.25">
      <c r="A512" s="10"/>
      <c r="B512" s="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5.75" customHeight="1" x14ac:dyDescent="0.25">
      <c r="A513" s="10"/>
      <c r="B513" s="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5.75" customHeight="1" x14ac:dyDescent="0.25">
      <c r="A514" s="10"/>
      <c r="B514" s="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5.75" customHeight="1" x14ac:dyDescent="0.25">
      <c r="A515" s="10"/>
      <c r="B515" s="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5.75" customHeight="1" x14ac:dyDescent="0.25">
      <c r="A516" s="10"/>
      <c r="B516" s="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5.75" customHeight="1" x14ac:dyDescent="0.25">
      <c r="A517" s="10"/>
      <c r="B517" s="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5.75" customHeight="1" x14ac:dyDescent="0.25">
      <c r="A518" s="10"/>
      <c r="B518" s="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5.75" customHeight="1" x14ac:dyDescent="0.25">
      <c r="A519" s="10"/>
      <c r="B519" s="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5.75" customHeight="1" x14ac:dyDescent="0.25">
      <c r="A520" s="10"/>
      <c r="B520" s="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5.75" customHeight="1" x14ac:dyDescent="0.25">
      <c r="A521" s="10"/>
      <c r="B521" s="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5.75" customHeight="1" x14ac:dyDescent="0.25">
      <c r="A522" s="10"/>
      <c r="B522" s="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5.75" customHeight="1" x14ac:dyDescent="0.25">
      <c r="A523" s="10"/>
      <c r="B523" s="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5.75" customHeight="1" x14ac:dyDescent="0.25">
      <c r="A524" s="10"/>
      <c r="B524" s="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5.75" customHeight="1" x14ac:dyDescent="0.25">
      <c r="A525" s="10"/>
      <c r="B525" s="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5.75" customHeight="1" x14ac:dyDescent="0.25">
      <c r="A526" s="10"/>
      <c r="B526" s="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5.75" customHeight="1" x14ac:dyDescent="0.25">
      <c r="A527" s="10"/>
      <c r="B527" s="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5.75" customHeight="1" x14ac:dyDescent="0.25">
      <c r="A528" s="10"/>
      <c r="B528" s="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5.75" customHeight="1" x14ac:dyDescent="0.25">
      <c r="A529" s="10"/>
      <c r="B529" s="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5.75" customHeight="1" x14ac:dyDescent="0.25">
      <c r="A530" s="10"/>
      <c r="B530" s="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5.75" customHeight="1" x14ac:dyDescent="0.25">
      <c r="A531" s="10"/>
      <c r="B531" s="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5.75" customHeight="1" x14ac:dyDescent="0.25">
      <c r="A532" s="10"/>
      <c r="B532" s="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5.75" customHeight="1" x14ac:dyDescent="0.25">
      <c r="A533" s="10"/>
      <c r="B533" s="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5.75" customHeight="1" x14ac:dyDescent="0.25">
      <c r="A534" s="10"/>
      <c r="B534" s="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5.75" customHeight="1" x14ac:dyDescent="0.25">
      <c r="A535" s="10"/>
      <c r="B535" s="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5.75" customHeight="1" x14ac:dyDescent="0.25">
      <c r="A536" s="10"/>
      <c r="B536" s="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5.75" customHeight="1" x14ac:dyDescent="0.25">
      <c r="A537" s="10"/>
      <c r="B537" s="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5.75" customHeight="1" x14ac:dyDescent="0.25">
      <c r="A538" s="10"/>
      <c r="B538" s="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5.75" customHeight="1" x14ac:dyDescent="0.25">
      <c r="A539" s="10"/>
      <c r="B539" s="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5.75" customHeight="1" x14ac:dyDescent="0.25">
      <c r="A540" s="10"/>
      <c r="B540" s="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5.75" customHeight="1" x14ac:dyDescent="0.25">
      <c r="A541" s="10"/>
      <c r="B541" s="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5.75" customHeight="1" x14ac:dyDescent="0.25">
      <c r="A542" s="10"/>
      <c r="B542" s="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5.75" customHeight="1" x14ac:dyDescent="0.25">
      <c r="A543" s="10"/>
      <c r="B543" s="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5.75" customHeight="1" x14ac:dyDescent="0.25">
      <c r="A544" s="10"/>
      <c r="B544" s="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5.75" customHeight="1" x14ac:dyDescent="0.25">
      <c r="A545" s="10"/>
      <c r="B545" s="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5.75" customHeight="1" x14ac:dyDescent="0.25">
      <c r="A546" s="10"/>
      <c r="B546" s="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5.75" customHeight="1" x14ac:dyDescent="0.25">
      <c r="A547" s="10"/>
      <c r="B547" s="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5.75" customHeight="1" x14ac:dyDescent="0.25">
      <c r="A548" s="10"/>
      <c r="B548" s="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5.75" customHeight="1" x14ac:dyDescent="0.25">
      <c r="A549" s="10"/>
      <c r="B549" s="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5.75" customHeight="1" x14ac:dyDescent="0.25">
      <c r="A550" s="10"/>
      <c r="B550" s="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5.75" customHeight="1" x14ac:dyDescent="0.25">
      <c r="A551" s="10"/>
      <c r="B551" s="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5.75" customHeight="1" x14ac:dyDescent="0.25">
      <c r="A552" s="10"/>
      <c r="B552" s="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5.75" customHeight="1" x14ac:dyDescent="0.25">
      <c r="A553" s="10"/>
      <c r="B553" s="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5.75" customHeight="1" x14ac:dyDescent="0.25">
      <c r="A554" s="10"/>
      <c r="B554" s="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5.75" customHeight="1" x14ac:dyDescent="0.25">
      <c r="A555" s="10"/>
      <c r="B555" s="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5.75" customHeight="1" x14ac:dyDescent="0.25">
      <c r="A556" s="10"/>
      <c r="B556" s="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5.75" customHeight="1" x14ac:dyDescent="0.25">
      <c r="A557" s="10"/>
      <c r="B557" s="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5.75" customHeight="1" x14ac:dyDescent="0.25">
      <c r="A558" s="10"/>
      <c r="B558" s="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5.75" customHeight="1" x14ac:dyDescent="0.25">
      <c r="A559" s="10"/>
      <c r="B559" s="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5.75" customHeight="1" x14ac:dyDescent="0.25">
      <c r="A560" s="10"/>
      <c r="B560" s="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5.75" customHeight="1" x14ac:dyDescent="0.25">
      <c r="A561" s="10"/>
      <c r="B561" s="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5.75" customHeight="1" x14ac:dyDescent="0.25">
      <c r="A562" s="10"/>
      <c r="B562" s="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5.75" customHeight="1" x14ac:dyDescent="0.25">
      <c r="A563" s="10"/>
      <c r="B563" s="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5.75" customHeight="1" x14ac:dyDescent="0.25">
      <c r="A564" s="10"/>
      <c r="B564" s="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5.75" customHeight="1" x14ac:dyDescent="0.25">
      <c r="A565" s="10"/>
      <c r="B565" s="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5.75" customHeight="1" x14ac:dyDescent="0.25">
      <c r="A566" s="10"/>
      <c r="B566" s="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5.75" customHeight="1" x14ac:dyDescent="0.25">
      <c r="A567" s="10"/>
      <c r="B567" s="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5.75" customHeight="1" x14ac:dyDescent="0.25">
      <c r="A568" s="10"/>
      <c r="B568" s="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5.75" customHeight="1" x14ac:dyDescent="0.25">
      <c r="A569" s="10"/>
      <c r="B569" s="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5.75" customHeight="1" x14ac:dyDescent="0.25">
      <c r="A570" s="10"/>
      <c r="B570" s="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5.75" customHeight="1" x14ac:dyDescent="0.25">
      <c r="A571" s="10"/>
      <c r="B571" s="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5.75" customHeight="1" x14ac:dyDescent="0.25">
      <c r="A572" s="10"/>
      <c r="B572" s="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5.75" customHeight="1" x14ac:dyDescent="0.25">
      <c r="A573" s="10"/>
      <c r="B573" s="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5.75" customHeight="1" x14ac:dyDescent="0.25">
      <c r="A574" s="10"/>
      <c r="B574" s="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5.75" customHeight="1" x14ac:dyDescent="0.25">
      <c r="A575" s="10"/>
      <c r="B575" s="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5.75" customHeight="1" x14ac:dyDescent="0.25">
      <c r="A576" s="10"/>
      <c r="B576" s="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5.75" customHeight="1" x14ac:dyDescent="0.25">
      <c r="A577" s="10"/>
      <c r="B577" s="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5.75" customHeight="1" x14ac:dyDescent="0.25">
      <c r="A578" s="10"/>
      <c r="B578" s="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5.75" customHeight="1" x14ac:dyDescent="0.25">
      <c r="A579" s="10"/>
      <c r="B579" s="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5.75" customHeight="1" x14ac:dyDescent="0.25">
      <c r="A580" s="10"/>
      <c r="B580" s="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5.75" customHeight="1" x14ac:dyDescent="0.25">
      <c r="A581" s="10"/>
      <c r="B581" s="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5.75" customHeight="1" x14ac:dyDescent="0.25">
      <c r="A582" s="10"/>
      <c r="B582" s="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5.75" customHeight="1" x14ac:dyDescent="0.25">
      <c r="A583" s="10"/>
      <c r="B583" s="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5.75" customHeight="1" x14ac:dyDescent="0.25">
      <c r="A584" s="10"/>
      <c r="B584" s="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5.75" customHeight="1" x14ac:dyDescent="0.25">
      <c r="A585" s="10"/>
      <c r="B585" s="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5.75" customHeight="1" x14ac:dyDescent="0.25">
      <c r="A586" s="10"/>
      <c r="B586" s="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5.75" customHeight="1" x14ac:dyDescent="0.25">
      <c r="A587" s="10"/>
      <c r="B587" s="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5.75" customHeight="1" x14ac:dyDescent="0.25">
      <c r="A588" s="10"/>
      <c r="B588" s="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5.75" customHeight="1" x14ac:dyDescent="0.25">
      <c r="A589" s="10"/>
      <c r="B589" s="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5.75" customHeight="1" x14ac:dyDescent="0.25">
      <c r="A590" s="10"/>
      <c r="B590" s="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5.75" customHeight="1" x14ac:dyDescent="0.25">
      <c r="A591" s="10"/>
      <c r="B591" s="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5.75" customHeight="1" x14ac:dyDescent="0.25">
      <c r="A592" s="10"/>
      <c r="B592" s="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5.75" customHeight="1" x14ac:dyDescent="0.25">
      <c r="A593" s="10"/>
      <c r="B593" s="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5.75" customHeight="1" x14ac:dyDescent="0.25">
      <c r="A594" s="10"/>
      <c r="B594" s="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5.75" customHeight="1" x14ac:dyDescent="0.25">
      <c r="A595" s="10"/>
      <c r="B595" s="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5.75" customHeight="1" x14ac:dyDescent="0.25">
      <c r="A596" s="10"/>
      <c r="B596" s="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5.75" customHeight="1" x14ac:dyDescent="0.25">
      <c r="A597" s="10"/>
      <c r="B597" s="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5.75" customHeight="1" x14ac:dyDescent="0.25">
      <c r="A598" s="10"/>
      <c r="B598" s="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5.75" customHeight="1" x14ac:dyDescent="0.25">
      <c r="A599" s="10"/>
      <c r="B599" s="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5.75" customHeight="1" x14ac:dyDescent="0.25">
      <c r="A600" s="10"/>
      <c r="B600" s="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5.75" customHeight="1" x14ac:dyDescent="0.25">
      <c r="A601" s="10"/>
      <c r="B601" s="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5.75" customHeight="1" x14ac:dyDescent="0.25">
      <c r="A602" s="10"/>
      <c r="B602" s="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5.75" customHeight="1" x14ac:dyDescent="0.25">
      <c r="A603" s="10"/>
      <c r="B603" s="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5.75" customHeight="1" x14ac:dyDescent="0.25">
      <c r="A604" s="10"/>
      <c r="B604" s="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5.75" customHeight="1" x14ac:dyDescent="0.25">
      <c r="A605" s="10"/>
      <c r="B605" s="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5.75" customHeight="1" x14ac:dyDescent="0.25">
      <c r="A606" s="10"/>
      <c r="B606" s="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5.75" customHeight="1" x14ac:dyDescent="0.25">
      <c r="A607" s="10"/>
      <c r="B607" s="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5.75" customHeight="1" x14ac:dyDescent="0.25">
      <c r="A608" s="10"/>
      <c r="B608" s="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5.75" customHeight="1" x14ac:dyDescent="0.25">
      <c r="A609" s="10"/>
      <c r="B609" s="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5.75" customHeight="1" x14ac:dyDescent="0.25">
      <c r="A610" s="10"/>
      <c r="B610" s="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5.75" customHeight="1" x14ac:dyDescent="0.25">
      <c r="A611" s="10"/>
      <c r="B611" s="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5.75" customHeight="1" x14ac:dyDescent="0.25">
      <c r="A612" s="10"/>
      <c r="B612" s="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5.75" customHeight="1" x14ac:dyDescent="0.25">
      <c r="A613" s="10"/>
      <c r="B613" s="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5.75" customHeight="1" x14ac:dyDescent="0.25">
      <c r="A614" s="10"/>
      <c r="B614" s="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5.75" customHeight="1" x14ac:dyDescent="0.25">
      <c r="A615" s="10"/>
      <c r="B615" s="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5.75" customHeight="1" x14ac:dyDescent="0.25">
      <c r="A616" s="10"/>
      <c r="B616" s="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5.75" customHeight="1" x14ac:dyDescent="0.25">
      <c r="A617" s="10"/>
      <c r="B617" s="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5.75" customHeight="1" x14ac:dyDescent="0.25">
      <c r="A618" s="10"/>
      <c r="B618" s="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5.75" customHeight="1" x14ac:dyDescent="0.25">
      <c r="A619" s="10"/>
      <c r="B619" s="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5.75" customHeight="1" x14ac:dyDescent="0.25">
      <c r="A620" s="10"/>
      <c r="B620" s="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5.75" customHeight="1" x14ac:dyDescent="0.25">
      <c r="A621" s="10"/>
      <c r="B621" s="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5.75" customHeight="1" x14ac:dyDescent="0.25">
      <c r="A622" s="10"/>
      <c r="B622" s="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5.75" customHeight="1" x14ac:dyDescent="0.25">
      <c r="A623" s="10"/>
      <c r="B623" s="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5.75" customHeight="1" x14ac:dyDescent="0.25">
      <c r="A624" s="10"/>
      <c r="B624" s="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5.75" customHeight="1" x14ac:dyDescent="0.25">
      <c r="A625" s="10"/>
      <c r="B625" s="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5.75" customHeight="1" x14ac:dyDescent="0.25">
      <c r="A626" s="10"/>
      <c r="B626" s="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5.75" customHeight="1" x14ac:dyDescent="0.25">
      <c r="A627" s="10"/>
      <c r="B627" s="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5.75" customHeight="1" x14ac:dyDescent="0.25">
      <c r="A628" s="10"/>
      <c r="B628" s="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5.75" customHeight="1" x14ac:dyDescent="0.25">
      <c r="A629" s="10"/>
      <c r="B629" s="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5.75" customHeight="1" x14ac:dyDescent="0.25">
      <c r="A630" s="10"/>
      <c r="B630" s="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5.75" customHeight="1" x14ac:dyDescent="0.25">
      <c r="A631" s="10"/>
      <c r="B631" s="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5.75" customHeight="1" x14ac:dyDescent="0.25">
      <c r="A632" s="10"/>
      <c r="B632" s="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5.75" customHeight="1" x14ac:dyDescent="0.25">
      <c r="A633" s="10"/>
      <c r="B633" s="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5.75" customHeight="1" x14ac:dyDescent="0.25">
      <c r="A634" s="10"/>
      <c r="B634" s="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5.75" customHeight="1" x14ac:dyDescent="0.25">
      <c r="A635" s="10"/>
      <c r="B635" s="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5.75" customHeight="1" x14ac:dyDescent="0.25">
      <c r="A636" s="10"/>
      <c r="B636" s="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5.75" customHeight="1" x14ac:dyDescent="0.25">
      <c r="A637" s="10"/>
      <c r="B637" s="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5.75" customHeight="1" x14ac:dyDescent="0.25">
      <c r="A638" s="10"/>
      <c r="B638" s="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5.75" customHeight="1" x14ac:dyDescent="0.25">
      <c r="A639" s="10"/>
      <c r="B639" s="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5.75" customHeight="1" x14ac:dyDescent="0.25">
      <c r="A640" s="10"/>
      <c r="B640" s="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5.75" customHeight="1" x14ac:dyDescent="0.25">
      <c r="A641" s="10"/>
      <c r="B641" s="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5.75" customHeight="1" x14ac:dyDescent="0.25">
      <c r="A642" s="10"/>
      <c r="B642" s="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5.75" customHeight="1" x14ac:dyDescent="0.25">
      <c r="A643" s="10"/>
      <c r="B643" s="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5.75" customHeight="1" x14ac:dyDescent="0.25">
      <c r="A644" s="10"/>
      <c r="B644" s="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5.75" customHeight="1" x14ac:dyDescent="0.25">
      <c r="A645" s="10"/>
      <c r="B645" s="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5.75" customHeight="1" x14ac:dyDescent="0.25">
      <c r="A646" s="10"/>
      <c r="B646" s="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5.75" customHeight="1" x14ac:dyDescent="0.25">
      <c r="A647" s="10"/>
      <c r="B647" s="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5.75" customHeight="1" x14ac:dyDescent="0.25">
      <c r="A648" s="10"/>
      <c r="B648" s="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5.75" customHeight="1" x14ac:dyDescent="0.25">
      <c r="A649" s="10"/>
      <c r="B649" s="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5.75" customHeight="1" x14ac:dyDescent="0.25">
      <c r="A650" s="10"/>
      <c r="B650" s="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5.75" customHeight="1" x14ac:dyDescent="0.25">
      <c r="A651" s="10"/>
      <c r="B651" s="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5.75" customHeight="1" x14ac:dyDescent="0.25">
      <c r="A652" s="10"/>
      <c r="B652" s="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5.75" customHeight="1" x14ac:dyDescent="0.25">
      <c r="A653" s="10"/>
      <c r="B653" s="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5.75" customHeight="1" x14ac:dyDescent="0.25">
      <c r="A654" s="10"/>
      <c r="B654" s="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5.75" customHeight="1" x14ac:dyDescent="0.25">
      <c r="A655" s="10"/>
      <c r="B655" s="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5.75" customHeight="1" x14ac:dyDescent="0.25">
      <c r="A656" s="10"/>
      <c r="B656" s="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5.75" customHeight="1" x14ac:dyDescent="0.25">
      <c r="A657" s="10"/>
      <c r="B657" s="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5.75" customHeight="1" x14ac:dyDescent="0.25">
      <c r="A658" s="10"/>
      <c r="B658" s="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5.75" customHeight="1" x14ac:dyDescent="0.25">
      <c r="A659" s="10"/>
      <c r="B659" s="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5.75" customHeight="1" x14ac:dyDescent="0.25">
      <c r="A660" s="10"/>
      <c r="B660" s="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5.75" customHeight="1" x14ac:dyDescent="0.25">
      <c r="A661" s="10"/>
      <c r="B661" s="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5.75" customHeight="1" x14ac:dyDescent="0.25">
      <c r="A662" s="10"/>
      <c r="B662" s="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5.75" customHeight="1" x14ac:dyDescent="0.25">
      <c r="A663" s="10"/>
      <c r="B663" s="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5.75" customHeight="1" x14ac:dyDescent="0.25">
      <c r="A664" s="10"/>
      <c r="B664" s="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5.75" customHeight="1" x14ac:dyDescent="0.25">
      <c r="A665" s="10"/>
      <c r="B665" s="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5.75" customHeight="1" x14ac:dyDescent="0.25">
      <c r="A666" s="10"/>
      <c r="B666" s="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5.75" customHeight="1" x14ac:dyDescent="0.25">
      <c r="A667" s="10"/>
      <c r="B667" s="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5.75" customHeight="1" x14ac:dyDescent="0.25">
      <c r="A668" s="10"/>
      <c r="B668" s="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5.75" customHeight="1" x14ac:dyDescent="0.25">
      <c r="A669" s="10"/>
      <c r="B669" s="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5.75" customHeight="1" x14ac:dyDescent="0.25">
      <c r="A670" s="10"/>
      <c r="B670" s="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5.75" customHeight="1" x14ac:dyDescent="0.25">
      <c r="A671" s="10"/>
      <c r="B671" s="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5.75" customHeight="1" x14ac:dyDescent="0.25">
      <c r="A672" s="10"/>
      <c r="B672" s="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5.75" customHeight="1" x14ac:dyDescent="0.25">
      <c r="A673" s="10"/>
      <c r="B673" s="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5.75" customHeight="1" x14ac:dyDescent="0.25">
      <c r="A674" s="10"/>
      <c r="B674" s="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5.75" customHeight="1" x14ac:dyDescent="0.25">
      <c r="A675" s="10"/>
      <c r="B675" s="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5.75" customHeight="1" x14ac:dyDescent="0.25">
      <c r="A676" s="10"/>
      <c r="B676" s="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5.75" customHeight="1" x14ac:dyDescent="0.25">
      <c r="A677" s="10"/>
      <c r="B677" s="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5.75" customHeight="1" x14ac:dyDescent="0.25">
      <c r="A678" s="10"/>
      <c r="B678" s="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5.75" customHeight="1" x14ac:dyDescent="0.25">
      <c r="A679" s="10"/>
      <c r="B679" s="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5.75" customHeight="1" x14ac:dyDescent="0.25">
      <c r="A680" s="10"/>
      <c r="B680" s="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5.75" customHeight="1" x14ac:dyDescent="0.25">
      <c r="A681" s="10"/>
      <c r="B681" s="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5.75" customHeight="1" x14ac:dyDescent="0.25">
      <c r="A682" s="10"/>
      <c r="B682" s="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5.75" customHeight="1" x14ac:dyDescent="0.25">
      <c r="A683" s="10"/>
      <c r="B683" s="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5.75" customHeight="1" x14ac:dyDescent="0.25">
      <c r="A684" s="10"/>
      <c r="B684" s="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5.75" customHeight="1" x14ac:dyDescent="0.25">
      <c r="A685" s="10"/>
      <c r="B685" s="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5.75" customHeight="1" x14ac:dyDescent="0.25">
      <c r="A686" s="10"/>
      <c r="B686" s="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5.75" customHeight="1" x14ac:dyDescent="0.25">
      <c r="A687" s="10"/>
      <c r="B687" s="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5.75" customHeight="1" x14ac:dyDescent="0.25">
      <c r="A688" s="10"/>
      <c r="B688" s="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5.75" customHeight="1" x14ac:dyDescent="0.25">
      <c r="A689" s="10"/>
      <c r="B689" s="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5.75" customHeight="1" x14ac:dyDescent="0.25">
      <c r="A690" s="10"/>
      <c r="B690" s="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5.75" customHeight="1" x14ac:dyDescent="0.25">
      <c r="A691" s="10"/>
      <c r="B691" s="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5.75" customHeight="1" x14ac:dyDescent="0.25">
      <c r="A692" s="10"/>
      <c r="B692" s="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5.75" customHeight="1" x14ac:dyDescent="0.25">
      <c r="A693" s="10"/>
      <c r="B693" s="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5.75" customHeight="1" x14ac:dyDescent="0.25">
      <c r="A694" s="10"/>
      <c r="B694" s="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5.75" customHeight="1" x14ac:dyDescent="0.25">
      <c r="A695" s="10"/>
      <c r="B695" s="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5.75" customHeight="1" x14ac:dyDescent="0.25">
      <c r="A696" s="10"/>
      <c r="B696" s="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5.75" customHeight="1" x14ac:dyDescent="0.25">
      <c r="A697" s="10"/>
      <c r="B697" s="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5.75" customHeight="1" x14ac:dyDescent="0.25">
      <c r="A698" s="10"/>
      <c r="B698" s="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5.75" customHeight="1" x14ac:dyDescent="0.25">
      <c r="A699" s="10"/>
      <c r="B699" s="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5.75" customHeight="1" x14ac:dyDescent="0.25">
      <c r="A700" s="10"/>
      <c r="B700" s="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5.75" customHeight="1" x14ac:dyDescent="0.25">
      <c r="A701" s="10"/>
      <c r="B701" s="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5.75" customHeight="1" x14ac:dyDescent="0.25">
      <c r="A702" s="10"/>
      <c r="B702" s="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5.75" customHeight="1" x14ac:dyDescent="0.25">
      <c r="A703" s="10"/>
      <c r="B703" s="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5.75" customHeight="1" x14ac:dyDescent="0.25">
      <c r="A704" s="10"/>
      <c r="B704" s="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5.75" customHeight="1" x14ac:dyDescent="0.25">
      <c r="A705" s="10"/>
      <c r="B705" s="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5.75" customHeight="1" x14ac:dyDescent="0.25">
      <c r="A706" s="10"/>
      <c r="B706" s="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5.75" customHeight="1" x14ac:dyDescent="0.25">
      <c r="A707" s="10"/>
      <c r="B707" s="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5.75" customHeight="1" x14ac:dyDescent="0.25">
      <c r="A708" s="10"/>
      <c r="B708" s="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5.75" customHeight="1" x14ac:dyDescent="0.25">
      <c r="A709" s="10"/>
      <c r="B709" s="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5.75" customHeight="1" x14ac:dyDescent="0.25">
      <c r="A710" s="10"/>
      <c r="B710" s="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5.75" customHeight="1" x14ac:dyDescent="0.25">
      <c r="A711" s="10"/>
      <c r="B711" s="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5.75" customHeight="1" x14ac:dyDescent="0.25">
      <c r="A712" s="10"/>
      <c r="B712" s="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5.75" customHeight="1" x14ac:dyDescent="0.25">
      <c r="A713" s="10"/>
      <c r="B713" s="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5.75" customHeight="1" x14ac:dyDescent="0.25">
      <c r="A714" s="10"/>
      <c r="B714" s="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5.75" customHeight="1" x14ac:dyDescent="0.25">
      <c r="A715" s="10"/>
      <c r="B715" s="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5.75" customHeight="1" x14ac:dyDescent="0.25">
      <c r="A716" s="10"/>
      <c r="B716" s="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5.75" customHeight="1" x14ac:dyDescent="0.25">
      <c r="A717" s="10"/>
      <c r="B717" s="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5.75" customHeight="1" x14ac:dyDescent="0.25">
      <c r="A718" s="10"/>
      <c r="B718" s="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5.75" customHeight="1" x14ac:dyDescent="0.25">
      <c r="A719" s="10"/>
      <c r="B719" s="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5.75" customHeight="1" x14ac:dyDescent="0.25">
      <c r="A720" s="10"/>
      <c r="B720" s="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5.75" customHeight="1" x14ac:dyDescent="0.25">
      <c r="A721" s="10"/>
      <c r="B721" s="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5.75" customHeight="1" x14ac:dyDescent="0.25">
      <c r="A722" s="10"/>
      <c r="B722" s="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5.75" customHeight="1" x14ac:dyDescent="0.25">
      <c r="A723" s="10"/>
      <c r="B723" s="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5.75" customHeight="1" x14ac:dyDescent="0.25">
      <c r="A724" s="10"/>
      <c r="B724" s="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5.75" customHeight="1" x14ac:dyDescent="0.25">
      <c r="A725" s="10"/>
      <c r="B725" s="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5.75" customHeight="1" x14ac:dyDescent="0.25">
      <c r="A726" s="10"/>
      <c r="B726" s="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5.75" customHeight="1" x14ac:dyDescent="0.25">
      <c r="A727" s="10"/>
      <c r="B727" s="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5.75" customHeight="1" x14ac:dyDescent="0.25">
      <c r="A728" s="10"/>
      <c r="B728" s="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5.75" customHeight="1" x14ac:dyDescent="0.25">
      <c r="A729" s="10"/>
      <c r="B729" s="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5.75" customHeight="1" x14ac:dyDescent="0.25">
      <c r="A730" s="10"/>
      <c r="B730" s="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5.75" customHeight="1" x14ac:dyDescent="0.25">
      <c r="A731" s="10"/>
      <c r="B731" s="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5.75" customHeight="1" x14ac:dyDescent="0.25">
      <c r="A732" s="10"/>
      <c r="B732" s="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5.75" customHeight="1" x14ac:dyDescent="0.25">
      <c r="A733" s="10"/>
      <c r="B733" s="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5.75" customHeight="1" x14ac:dyDescent="0.25">
      <c r="A734" s="10"/>
      <c r="B734" s="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5.75" customHeight="1" x14ac:dyDescent="0.25">
      <c r="A735" s="10"/>
      <c r="B735" s="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5.75" customHeight="1" x14ac:dyDescent="0.25">
      <c r="A736" s="10"/>
      <c r="B736" s="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5.75" customHeight="1" x14ac:dyDescent="0.25">
      <c r="A737" s="10"/>
      <c r="B737" s="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5.75" customHeight="1" x14ac:dyDescent="0.25">
      <c r="A738" s="10"/>
      <c r="B738" s="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5.75" customHeight="1" x14ac:dyDescent="0.25">
      <c r="A739" s="10"/>
      <c r="B739" s="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5.75" customHeight="1" x14ac:dyDescent="0.25">
      <c r="A740" s="10"/>
      <c r="B740" s="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5.75" customHeight="1" x14ac:dyDescent="0.25">
      <c r="A741" s="10"/>
      <c r="B741" s="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5.75" customHeight="1" x14ac:dyDescent="0.25">
      <c r="A742" s="10"/>
      <c r="B742" s="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5.75" customHeight="1" x14ac:dyDescent="0.25">
      <c r="A743" s="10"/>
      <c r="B743" s="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5.75" customHeight="1" x14ac:dyDescent="0.25">
      <c r="A744" s="10"/>
      <c r="B744" s="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5.75" customHeight="1" x14ac:dyDescent="0.25">
      <c r="A745" s="10"/>
      <c r="B745" s="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5.75" customHeight="1" x14ac:dyDescent="0.25">
      <c r="A746" s="10"/>
      <c r="B746" s="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5.75" customHeight="1" x14ac:dyDescent="0.25">
      <c r="A747" s="10"/>
      <c r="B747" s="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5.75" customHeight="1" x14ac:dyDescent="0.25">
      <c r="A748" s="10"/>
      <c r="B748" s="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5.75" customHeight="1" x14ac:dyDescent="0.25">
      <c r="A749" s="10"/>
      <c r="B749" s="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5.75" customHeight="1" x14ac:dyDescent="0.25">
      <c r="A750" s="10"/>
      <c r="B750" s="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5.75" customHeight="1" x14ac:dyDescent="0.25">
      <c r="A751" s="10"/>
      <c r="B751" s="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5.75" customHeight="1" x14ac:dyDescent="0.25">
      <c r="A752" s="10"/>
      <c r="B752" s="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5.75" customHeight="1" x14ac:dyDescent="0.25">
      <c r="A753" s="10"/>
      <c r="B753" s="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5.75" customHeight="1" x14ac:dyDescent="0.25">
      <c r="A754" s="10"/>
      <c r="B754" s="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5.75" customHeight="1" x14ac:dyDescent="0.25">
      <c r="A755" s="10"/>
      <c r="B755" s="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5.75" customHeight="1" x14ac:dyDescent="0.25">
      <c r="A756" s="10"/>
      <c r="B756" s="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5.75" customHeight="1" x14ac:dyDescent="0.25">
      <c r="A757" s="10"/>
      <c r="B757" s="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5.75" customHeight="1" x14ac:dyDescent="0.25">
      <c r="A758" s="10"/>
      <c r="B758" s="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5.75" customHeight="1" x14ac:dyDescent="0.25">
      <c r="A759" s="10"/>
      <c r="B759" s="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5.75" customHeight="1" x14ac:dyDescent="0.25">
      <c r="A760" s="10"/>
      <c r="B760" s="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5.75" customHeight="1" x14ac:dyDescent="0.25">
      <c r="A761" s="10"/>
      <c r="B761" s="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5.75" customHeight="1" x14ac:dyDescent="0.25">
      <c r="A762" s="10"/>
      <c r="B762" s="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5.75" customHeight="1" x14ac:dyDescent="0.25">
      <c r="A763" s="10"/>
      <c r="B763" s="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5.75" customHeight="1" x14ac:dyDescent="0.25">
      <c r="A764" s="10"/>
      <c r="B764" s="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5.75" customHeight="1" x14ac:dyDescent="0.25">
      <c r="A765" s="10"/>
      <c r="B765" s="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5.75" customHeight="1" x14ac:dyDescent="0.25">
      <c r="A766" s="10"/>
      <c r="B766" s="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5.75" customHeight="1" x14ac:dyDescent="0.25">
      <c r="A767" s="10"/>
      <c r="B767" s="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5.75" customHeight="1" x14ac:dyDescent="0.25">
      <c r="A768" s="10"/>
      <c r="B768" s="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5.75" customHeight="1" x14ac:dyDescent="0.25">
      <c r="A769" s="10"/>
      <c r="B769" s="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5.75" customHeight="1" x14ac:dyDescent="0.25">
      <c r="A770" s="10"/>
      <c r="B770" s="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5.75" customHeight="1" x14ac:dyDescent="0.25">
      <c r="A771" s="10"/>
      <c r="B771" s="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5.75" customHeight="1" x14ac:dyDescent="0.25">
      <c r="A772" s="10"/>
      <c r="B772" s="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5.75" customHeight="1" x14ac:dyDescent="0.25">
      <c r="A773" s="10"/>
      <c r="B773" s="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5.75" customHeight="1" x14ac:dyDescent="0.25">
      <c r="A774" s="10"/>
      <c r="B774" s="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5.75" customHeight="1" x14ac:dyDescent="0.25">
      <c r="A775" s="10"/>
      <c r="B775" s="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5.75" customHeight="1" x14ac:dyDescent="0.25">
      <c r="A776" s="10"/>
      <c r="B776" s="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5.75" customHeight="1" x14ac:dyDescent="0.25">
      <c r="A777" s="10"/>
      <c r="B777" s="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5.75" customHeight="1" x14ac:dyDescent="0.25">
      <c r="A778" s="10"/>
      <c r="B778" s="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5.75" customHeight="1" x14ac:dyDescent="0.25">
      <c r="A779" s="10"/>
      <c r="B779" s="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5.75" customHeight="1" x14ac:dyDescent="0.25">
      <c r="A780" s="10"/>
      <c r="B780" s="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5.75" customHeight="1" x14ac:dyDescent="0.25">
      <c r="A781" s="10"/>
      <c r="B781" s="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5.75" customHeight="1" x14ac:dyDescent="0.25">
      <c r="A782" s="10"/>
      <c r="B782" s="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5.75" customHeight="1" x14ac:dyDescent="0.25">
      <c r="A783" s="10"/>
      <c r="B783" s="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5.75" customHeight="1" x14ac:dyDescent="0.25">
      <c r="A784" s="10"/>
      <c r="B784" s="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5.75" customHeight="1" x14ac:dyDescent="0.25">
      <c r="A785" s="10"/>
      <c r="B785" s="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5.75" customHeight="1" x14ac:dyDescent="0.25">
      <c r="A786" s="10"/>
      <c r="B786" s="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5.75" customHeight="1" x14ac:dyDescent="0.25">
      <c r="A787" s="10"/>
      <c r="B787" s="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5.75" customHeight="1" x14ac:dyDescent="0.25">
      <c r="A788" s="10"/>
      <c r="B788" s="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5.75" customHeight="1" x14ac:dyDescent="0.25">
      <c r="A789" s="10"/>
      <c r="B789" s="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5.75" customHeight="1" x14ac:dyDescent="0.25">
      <c r="A790" s="10"/>
      <c r="B790" s="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5.75" customHeight="1" x14ac:dyDescent="0.25">
      <c r="A791" s="10"/>
      <c r="B791" s="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5.75" customHeight="1" x14ac:dyDescent="0.25">
      <c r="A792" s="10"/>
      <c r="B792" s="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5.75" customHeight="1" x14ac:dyDescent="0.25">
      <c r="A793" s="10"/>
      <c r="B793" s="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5.75" customHeight="1" x14ac:dyDescent="0.25">
      <c r="A794" s="10"/>
      <c r="B794" s="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5.75" customHeight="1" x14ac:dyDescent="0.25">
      <c r="A795" s="10"/>
      <c r="B795" s="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5.75" customHeight="1" x14ac:dyDescent="0.25">
      <c r="A796" s="10"/>
      <c r="B796" s="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5.75" customHeight="1" x14ac:dyDescent="0.25">
      <c r="A797" s="10"/>
      <c r="B797" s="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5.75" customHeight="1" x14ac:dyDescent="0.25">
      <c r="A798" s="10"/>
      <c r="B798" s="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5.75" customHeight="1" x14ac:dyDescent="0.25">
      <c r="A799" s="10"/>
      <c r="B799" s="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5.75" customHeight="1" x14ac:dyDescent="0.25">
      <c r="A800" s="10"/>
      <c r="B800" s="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5.75" customHeight="1" x14ac:dyDescent="0.25">
      <c r="A801" s="10"/>
      <c r="B801" s="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5.75" customHeight="1" x14ac:dyDescent="0.25">
      <c r="A802" s="10"/>
      <c r="B802" s="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5.75" customHeight="1" x14ac:dyDescent="0.25">
      <c r="A803" s="10"/>
      <c r="B803" s="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5.75" customHeight="1" x14ac:dyDescent="0.25">
      <c r="A804" s="10"/>
      <c r="B804" s="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5.75" customHeight="1" x14ac:dyDescent="0.25">
      <c r="A805" s="10"/>
      <c r="B805" s="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5.75" customHeight="1" x14ac:dyDescent="0.25">
      <c r="A806" s="10"/>
      <c r="B806" s="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5.75" customHeight="1" x14ac:dyDescent="0.25">
      <c r="A807" s="10"/>
      <c r="B807" s="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5.75" customHeight="1" x14ac:dyDescent="0.25">
      <c r="A808" s="10"/>
      <c r="B808" s="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5.75" customHeight="1" x14ac:dyDescent="0.25">
      <c r="A809" s="10"/>
      <c r="B809" s="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5.75" customHeight="1" x14ac:dyDescent="0.25">
      <c r="A810" s="10"/>
      <c r="B810" s="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5.75" customHeight="1" x14ac:dyDescent="0.25">
      <c r="A811" s="10"/>
      <c r="B811" s="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5.75" customHeight="1" x14ac:dyDescent="0.25">
      <c r="A812" s="10"/>
      <c r="B812" s="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5.75" customHeight="1" x14ac:dyDescent="0.25">
      <c r="A813" s="10"/>
      <c r="B813" s="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5.75" customHeight="1" x14ac:dyDescent="0.25">
      <c r="A814" s="10"/>
      <c r="B814" s="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5.75" customHeight="1" x14ac:dyDescent="0.25">
      <c r="A815" s="10"/>
      <c r="B815" s="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5.75" customHeight="1" x14ac:dyDescent="0.25">
      <c r="A816" s="10"/>
      <c r="B816" s="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5.75" customHeight="1" x14ac:dyDescent="0.25">
      <c r="A817" s="10"/>
      <c r="B817" s="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5.75" customHeight="1" x14ac:dyDescent="0.25">
      <c r="A818" s="10"/>
      <c r="B818" s="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5.75" customHeight="1" x14ac:dyDescent="0.25">
      <c r="A819" s="10"/>
      <c r="B819" s="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5.75" customHeight="1" x14ac:dyDescent="0.25">
      <c r="A820" s="10"/>
      <c r="B820" s="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5.75" customHeight="1" x14ac:dyDescent="0.25">
      <c r="A821" s="10"/>
      <c r="B821" s="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5.75" customHeight="1" x14ac:dyDescent="0.25">
      <c r="A822" s="10"/>
      <c r="B822" s="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5.75" customHeight="1" x14ac:dyDescent="0.25">
      <c r="A823" s="10"/>
      <c r="B823" s="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5.75" customHeight="1" x14ac:dyDescent="0.25">
      <c r="A824" s="10"/>
      <c r="B824" s="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5.75" customHeight="1" x14ac:dyDescent="0.25">
      <c r="A825" s="10"/>
      <c r="B825" s="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5.75" customHeight="1" x14ac:dyDescent="0.25">
      <c r="A826" s="10"/>
      <c r="B826" s="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5.75" customHeight="1" x14ac:dyDescent="0.25">
      <c r="A827" s="10"/>
      <c r="B827" s="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5.75" customHeight="1" x14ac:dyDescent="0.25">
      <c r="A828" s="10"/>
      <c r="B828" s="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5.75" customHeight="1" x14ac:dyDescent="0.25">
      <c r="A829" s="10"/>
      <c r="B829" s="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5.75" customHeight="1" x14ac:dyDescent="0.25">
      <c r="A830" s="10"/>
      <c r="B830" s="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5.75" customHeight="1" x14ac:dyDescent="0.25">
      <c r="A831" s="10"/>
      <c r="B831" s="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5.75" customHeight="1" x14ac:dyDescent="0.25">
      <c r="A832" s="10"/>
      <c r="B832" s="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5.75" customHeight="1" x14ac:dyDescent="0.25">
      <c r="A833" s="10"/>
      <c r="B833" s="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5.75" customHeight="1" x14ac:dyDescent="0.25">
      <c r="A834" s="10"/>
      <c r="B834" s="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5.75" customHeight="1" x14ac:dyDescent="0.25">
      <c r="A835" s="10"/>
      <c r="B835" s="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5.75" customHeight="1" x14ac:dyDescent="0.25">
      <c r="A836" s="10"/>
      <c r="B836" s="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5.75" customHeight="1" x14ac:dyDescent="0.25">
      <c r="A837" s="10"/>
      <c r="B837" s="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5.75" customHeight="1" x14ac:dyDescent="0.25">
      <c r="A838" s="10"/>
      <c r="B838" s="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5.75" customHeight="1" x14ac:dyDescent="0.25">
      <c r="A839" s="10"/>
      <c r="B839" s="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5.75" customHeight="1" x14ac:dyDescent="0.25">
      <c r="A840" s="10"/>
      <c r="B840" s="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5.75" customHeight="1" x14ac:dyDescent="0.25">
      <c r="A841" s="10"/>
      <c r="B841" s="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5.75" customHeight="1" x14ac:dyDescent="0.25">
      <c r="A842" s="10"/>
      <c r="B842" s="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5.75" customHeight="1" x14ac:dyDescent="0.25">
      <c r="A843" s="10"/>
      <c r="B843" s="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5.75" customHeight="1" x14ac:dyDescent="0.25">
      <c r="A844" s="10"/>
      <c r="B844" s="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5.75" customHeight="1" x14ac:dyDescent="0.25">
      <c r="A845" s="10"/>
      <c r="B845" s="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5.75" customHeight="1" x14ac:dyDescent="0.25">
      <c r="A846" s="10"/>
      <c r="B846" s="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5.75" customHeight="1" x14ac:dyDescent="0.25">
      <c r="A847" s="10"/>
      <c r="B847" s="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5.75" customHeight="1" x14ac:dyDescent="0.25">
      <c r="A848" s="10"/>
      <c r="B848" s="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5.75" customHeight="1" x14ac:dyDescent="0.25">
      <c r="A849" s="10"/>
      <c r="B849" s="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5.75" customHeight="1" x14ac:dyDescent="0.25">
      <c r="A850" s="10"/>
      <c r="B850" s="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5.75" customHeight="1" x14ac:dyDescent="0.25">
      <c r="A851" s="10"/>
      <c r="B851" s="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5.75" customHeight="1" x14ac:dyDescent="0.25">
      <c r="A852" s="10"/>
      <c r="B852" s="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5.75" customHeight="1" x14ac:dyDescent="0.25">
      <c r="A853" s="10"/>
      <c r="B853" s="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5.75" customHeight="1" x14ac:dyDescent="0.25">
      <c r="A854" s="10"/>
      <c r="B854" s="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5.75" customHeight="1" x14ac:dyDescent="0.25">
      <c r="A855" s="10"/>
      <c r="B855" s="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5.75" customHeight="1" x14ac:dyDescent="0.25">
      <c r="A856" s="10"/>
      <c r="B856" s="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5.75" customHeight="1" x14ac:dyDescent="0.25">
      <c r="A857" s="10"/>
      <c r="B857" s="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5.75" customHeight="1" x14ac:dyDescent="0.25">
      <c r="A858" s="10"/>
      <c r="B858" s="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5.75" customHeight="1" x14ac:dyDescent="0.25">
      <c r="A859" s="10"/>
      <c r="B859" s="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5.75" customHeight="1" x14ac:dyDescent="0.25">
      <c r="A860" s="10"/>
      <c r="B860" s="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5.75" customHeight="1" x14ac:dyDescent="0.25">
      <c r="A861" s="10"/>
      <c r="B861" s="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5.75" customHeight="1" x14ac:dyDescent="0.25">
      <c r="A862" s="10"/>
      <c r="B862" s="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5.75" customHeight="1" x14ac:dyDescent="0.25">
      <c r="A863" s="10"/>
      <c r="B863" s="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5.75" customHeight="1" x14ac:dyDescent="0.25">
      <c r="A864" s="10"/>
      <c r="B864" s="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5.75" customHeight="1" x14ac:dyDescent="0.25">
      <c r="A865" s="10"/>
      <c r="B865" s="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5.75" customHeight="1" x14ac:dyDescent="0.25">
      <c r="A866" s="10"/>
      <c r="B866" s="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5.75" customHeight="1" x14ac:dyDescent="0.25">
      <c r="A867" s="10"/>
      <c r="B867" s="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5.75" customHeight="1" x14ac:dyDescent="0.25">
      <c r="A868" s="10"/>
      <c r="B868" s="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5.75" customHeight="1" x14ac:dyDescent="0.25">
      <c r="A869" s="10"/>
      <c r="B869" s="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5.75" customHeight="1" x14ac:dyDescent="0.25">
      <c r="A870" s="10"/>
      <c r="B870" s="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5.75" customHeight="1" x14ac:dyDescent="0.25">
      <c r="A871" s="10"/>
      <c r="B871" s="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5.75" customHeight="1" x14ac:dyDescent="0.25">
      <c r="A872" s="10"/>
      <c r="B872" s="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5.75" customHeight="1" x14ac:dyDescent="0.25">
      <c r="A873" s="10"/>
      <c r="B873" s="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5.75" customHeight="1" x14ac:dyDescent="0.25">
      <c r="A874" s="10"/>
      <c r="B874" s="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5.75" customHeight="1" x14ac:dyDescent="0.25">
      <c r="A875" s="10"/>
      <c r="B875" s="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5.75" customHeight="1" x14ac:dyDescent="0.25">
      <c r="A876" s="10"/>
      <c r="B876" s="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5.75" customHeight="1" x14ac:dyDescent="0.25">
      <c r="A877" s="10"/>
      <c r="B877" s="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5.75" customHeight="1" x14ac:dyDescent="0.25">
      <c r="A878" s="10"/>
      <c r="B878" s="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5.75" customHeight="1" x14ac:dyDescent="0.25">
      <c r="A879" s="10"/>
      <c r="B879" s="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5.75" customHeight="1" x14ac:dyDescent="0.25">
      <c r="A880" s="10"/>
      <c r="B880" s="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5.75" customHeight="1" x14ac:dyDescent="0.25">
      <c r="A881" s="10"/>
      <c r="B881" s="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5.75" customHeight="1" x14ac:dyDescent="0.25">
      <c r="A882" s="10"/>
      <c r="B882" s="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5.75" customHeight="1" x14ac:dyDescent="0.25">
      <c r="A883" s="10"/>
      <c r="B883" s="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5.75" customHeight="1" x14ac:dyDescent="0.25">
      <c r="A884" s="10"/>
      <c r="B884" s="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5.75" customHeight="1" x14ac:dyDescent="0.25">
      <c r="A885" s="10"/>
      <c r="B885" s="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5.75" customHeight="1" x14ac:dyDescent="0.25">
      <c r="A886" s="10"/>
      <c r="B886" s="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x14ac:dyDescent="0.25">
      <c r="A887" s="10"/>
      <c r="B887" s="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35" x14ac:dyDescent="0.25">
      <c r="A888" s="10"/>
      <c r="B888" s="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35" x14ac:dyDescent="0.25">
      <c r="A889" s="10"/>
      <c r="B889" s="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35" x14ac:dyDescent="0.25">
      <c r="A890" s="10"/>
      <c r="B890" s="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35" x14ac:dyDescent="0.25">
      <c r="A891" s="10"/>
      <c r="B891" s="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35" x14ac:dyDescent="0.25">
      <c r="A892" s="10"/>
      <c r="B892" s="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35" x14ac:dyDescent="0.25">
      <c r="A893" s="10"/>
      <c r="B893" s="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35" x14ac:dyDescent="0.25">
      <c r="A894" s="10"/>
      <c r="B894" s="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35" x14ac:dyDescent="0.25">
      <c r="A895" s="10"/>
      <c r="B895" s="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35" x14ac:dyDescent="0.25">
      <c r="A896" s="10"/>
      <c r="B896" s="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0"/>
      <c r="B897" s="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</sheetData>
  <mergeCells count="5">
    <mergeCell ref="A2:X2"/>
    <mergeCell ref="A4:X4"/>
    <mergeCell ref="A41:B41"/>
    <mergeCell ref="A42:B42"/>
    <mergeCell ref="A43:B43"/>
  </mergeCells>
  <phoneticPr fontId="17" type="noConversion"/>
  <conditionalFormatting sqref="Z1:Z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Įkainotas veiklų sąrašas</vt:lpstr>
      <vt:lpstr>Įkainotas veiklų sąrašas 202508</vt:lpstr>
      <vt:lpstr>'Įkainotas veiklų sąrašas'!Print_Area</vt:lpstr>
      <vt:lpstr>'Įkainotas veiklų sąrašas 202508'!Print_Area</vt:lpstr>
      <vt:lpstr>'Įkainotas veiklų sąrašas'!Print_Titles</vt:lpstr>
      <vt:lpstr>'Įkainotas veiklų sąrašas 202508'!Print_Titles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2026-02-13T10:46:26Z</dcterms:created>
  <dcterms:modified xsi:type="dcterms:W3CDTF">2026-02-13T10:46:46Z</dcterms:modified>
  <cp:category/>
  <cp:contentStatus/>
</cp:coreProperties>
</file>