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425" windowHeight="10965" tabRatio="728"/>
  </bookViews>
  <sheets>
    <sheet name="12 gr." sheetId="11" r:id="rId1"/>
    <sheet name="kt. priemones" sheetId="9" r:id="rId2"/>
    <sheet name="vaistines tara" sheetId="17" r:id="rId3"/>
  </sheets>
  <calcPr calcId="145621" concurrentCalc="0"/>
</workbook>
</file>

<file path=xl/calcChain.xml><?xml version="1.0" encoding="utf-8"?>
<calcChain xmlns="http://schemas.openxmlformats.org/spreadsheetml/2006/main">
  <c r="N24" i="11" l="1"/>
  <c r="F34" i="9"/>
  <c r="F33" i="9"/>
  <c r="F9" i="17"/>
  <c r="F8" i="17"/>
  <c r="F7" i="17"/>
  <c r="F6" i="17"/>
  <c r="F20" i="9"/>
  <c r="F21" i="9"/>
  <c r="F22" i="9"/>
  <c r="F23" i="9"/>
  <c r="F24" i="9"/>
  <c r="F18" i="9"/>
  <c r="F17" i="9"/>
  <c r="F13" i="9"/>
  <c r="F14" i="9"/>
  <c r="F15" i="9"/>
  <c r="F16" i="9"/>
  <c r="F11" i="9"/>
  <c r="F10" i="9"/>
  <c r="F8" i="9"/>
  <c r="F6" i="9"/>
  <c r="F31" i="9"/>
  <c r="F38" i="9"/>
  <c r="F37" i="9"/>
  <c r="F36" i="9"/>
</calcChain>
</file>

<file path=xl/sharedStrings.xml><?xml version="1.0" encoding="utf-8"?>
<sst xmlns="http://schemas.openxmlformats.org/spreadsheetml/2006/main" count="195" uniqueCount="162">
  <si>
    <t>iki 10000 vnt</t>
  </si>
  <si>
    <t>iki 1600 vnt</t>
  </si>
  <si>
    <t>iki 400 vnt</t>
  </si>
  <si>
    <t>iki 24 vnt</t>
  </si>
  <si>
    <t>iki 2 vnt</t>
  </si>
  <si>
    <t>iki 500 vnt</t>
  </si>
  <si>
    <t>iki 600 vnt</t>
  </si>
  <si>
    <t>iki 6000 vnt</t>
  </si>
  <si>
    <t>iki 120 vnt</t>
  </si>
  <si>
    <t>iki 30 vnt</t>
  </si>
  <si>
    <t>iki 3000 vnt</t>
  </si>
  <si>
    <t>iki 1500 vnt</t>
  </si>
  <si>
    <t>Ausų krapštukai, iš abiejų galų apsukti vata, supakuoti po 100 vnt. pakuotėje</t>
  </si>
  <si>
    <t>iki 7000 vnt</t>
  </si>
  <si>
    <t>Sterilus universalus lubrikantas, gelinis nepažeidžiantis žmogaus audinių, gumos, instrumentų ar metalo. Pakuotės atidarymas nereikalauja papildomų priemonių, 5 g pakuotėje</t>
  </si>
  <si>
    <t>Pincetas plastikinis, sterilus, individualaus įpakavimo</t>
  </si>
  <si>
    <t>iki 60000 vnt</t>
  </si>
  <si>
    <t>iki 3600 vnt</t>
  </si>
  <si>
    <t>Priedas Nr. 2</t>
  </si>
  <si>
    <t>iki 100 vnt</t>
  </si>
  <si>
    <t>11. Grupė</t>
  </si>
  <si>
    <t>Kapiliarinio kraujo paėmimo sistema</t>
  </si>
  <si>
    <t>BENDRI REIKALAVIMAI MĖGINTUVĖLIAMS KAPILIARINIO KRAUJO SURINKIMUI:</t>
  </si>
  <si>
    <t>Mėgintuvėliai kapiliariniam kraujo surinkimui:</t>
  </si>
  <si>
    <t>Poodinio kraujagyslių sluoksnio perforatoriai</t>
  </si>
  <si>
    <t>2. Dūrio gylis koduotas spalvomis;</t>
  </si>
  <si>
    <t>3. Turi pakartotino panaudojimo blokavimo sistemą;</t>
  </si>
  <si>
    <t>4. Sterilūs, vienkartiniai;</t>
  </si>
  <si>
    <t>1. Dūrio gylis kontroliuojamas ir fiksuotas, užtikrinantis pakankamą, bet ne per gilų kraujo paėmimą po dūrio (optimalus dūris 1,9mm)</t>
  </si>
  <si>
    <t>5. Reikalavimai gamybos kokybei: ISO 9001/EN 46001 kokybės sistemų kontrolės standartų, ISO 14000 aplinkos vadybos sistemų standarto.</t>
  </si>
  <si>
    <t>12. Grupė</t>
  </si>
  <si>
    <t>12.1</t>
  </si>
  <si>
    <t>12.1.1</t>
  </si>
  <si>
    <t>12.1.2</t>
  </si>
  <si>
    <t>12.2</t>
  </si>
  <si>
    <t>Viso 12 grupė</t>
  </si>
  <si>
    <t xml:space="preserve">Sigmoskopo vienkartiniai antgaliai
Vienkartinis;
Skaidrus;
Pagamintas iš termoplastiko;
Individualiai supakuotas su distaline šviesolaidine homogeniška iliuminacija;
Paviršius mažinantis atspindžius plastikiniu obturatoriumi;
Vamzdelio ilgio gradacija iš vamzdelio vidaus;
Ilgis 250 ± 5 mm.
Skersmuo 20 ± 2 mm.
</t>
  </si>
  <si>
    <t xml:space="preserve">Proktoskopo vienkartiniai antgaliai 
Vienkartinis;
Skaidrus;
Pagamintas iš termoplastiko;
Individualiai supakuotas su distaline šviesolaidine homogeniška iliuminacija;
Paviršius mažinantis atspindžius plastikiniu obturatoriumi;
Vamzdelio ilgio gradacija iš vamzdelio vidaus;
Ilgis 130 ± 5 mm
Skersmuo 20 ± 2 mm
</t>
  </si>
  <si>
    <t xml:space="preserve">                              Vaistinės tara ir pagalbinės priemonės</t>
  </si>
  <si>
    <t>Vienkartiniai plastikiniai indeliai 100-150ml talpos, užsukami arba uždaromi dangčiu, skirti tepalų ir suspenzijų fasavimui, sterilus, individualiame įpakavime</t>
  </si>
  <si>
    <t>195</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</si>
  <si>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</si>
  <si>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Preparatas onkocitologinių tepinėlių fiksacijai 100ml flakone</t>
  </si>
  <si>
    <t>151</t>
  </si>
  <si>
    <r>
      <t xml:space="preserve">Vienkartinis inkstų formos indas, pagamintas iš kartono, ilgis 22cm </t>
    </r>
    <r>
      <rPr>
        <sz val="10"/>
        <rFont val="Calibri"/>
        <family val="2"/>
        <charset val="186"/>
      </rPr>
      <t>± 2 cm.</t>
    </r>
  </si>
  <si>
    <t>156</t>
  </si>
  <si>
    <t>iki 2000 vnt</t>
  </si>
  <si>
    <t>iki 300 vnt</t>
  </si>
  <si>
    <t>Kitos medicininės priemonės</t>
  </si>
  <si>
    <t>Odos skarifikatoriai: sterilūs, vienkartiniai, pagaminti iš nerūdijančio metalo</t>
  </si>
  <si>
    <t>99</t>
  </si>
  <si>
    <t>Trišakiai kraneliai į/v infuzijai, su posūkio kampu 360 laipsnių</t>
  </si>
  <si>
    <t>107</t>
  </si>
  <si>
    <t>Vienkartiniai špadeliai, mediniai, nesterilūs, supakuoti po 100 vnt.</t>
  </si>
  <si>
    <t>109</t>
  </si>
  <si>
    <t>111</t>
  </si>
  <si>
    <t>Vienkartiniai standūs pagaliukai, apsukti vata, impregnuoti dezinfekuojančiu malonaus kvapo skysčiu, skirti burnos higienai</t>
  </si>
  <si>
    <t>116</t>
  </si>
  <si>
    <t>Vaginaliniai skėtikliai (šaukštai) vienkartiniai</t>
  </si>
  <si>
    <t>-M dydžio</t>
  </si>
  <si>
    <t>-L dydžio</t>
  </si>
  <si>
    <t>-S dydžio</t>
  </si>
  <si>
    <t>118</t>
  </si>
  <si>
    <t>119</t>
  </si>
  <si>
    <t>124</t>
  </si>
  <si>
    <t>133</t>
  </si>
  <si>
    <t>Geliniai paketai, šilumos-šalčio terapijai su vienkartiniu maišeliu apsaugančiu nuo odos nušalimo-nudegimo atitinkančio kompreso išmatavimus</t>
  </si>
  <si>
    <t>12x29 cm</t>
  </si>
  <si>
    <t>16x26 cm</t>
  </si>
  <si>
    <t>30x45cm</t>
  </si>
  <si>
    <t>Vienkartinės taurelės vaistams dalinti 30 ml talpos, sugraduotos, plastmasinės</t>
  </si>
  <si>
    <t>137</t>
  </si>
  <si>
    <t>138</t>
  </si>
  <si>
    <t>Plastikinis indas operacinei (histologinei) medžiagai transportavimui, plastikinis, užspaudžiamu dangteliu. Talpos:</t>
  </si>
  <si>
    <r>
      <t xml:space="preserve">500ml, </t>
    </r>
    <r>
      <rPr>
        <sz val="10"/>
        <rFont val="Calibri"/>
        <family val="2"/>
        <charset val="186"/>
      </rPr>
      <t>~</t>
    </r>
    <r>
      <rPr>
        <sz val="10"/>
        <rFont val="Times New Roman"/>
        <family val="1"/>
        <charset val="186"/>
      </rPr>
      <t>125x70mm</t>
    </r>
  </si>
  <si>
    <t>1000ml, ~125x120mm</t>
  </si>
  <si>
    <t>2000ml, ~200x230mm</t>
  </si>
  <si>
    <t>4000ml, ~200x170mm</t>
  </si>
  <si>
    <t>5000ml, ~200x215mm</t>
  </si>
  <si>
    <t>Vienkartinis plastmasinis puodukas 150-200 ml skalauti burnai</t>
  </si>
  <si>
    <t>143</t>
  </si>
  <si>
    <t>Vienkartinis indas šlapimui rinkti, graduotas  2,7 ltr</t>
  </si>
  <si>
    <t xml:space="preserve">iki 12 vnt </t>
  </si>
  <si>
    <t>144</t>
  </si>
  <si>
    <t>146</t>
  </si>
  <si>
    <t xml:space="preserve">             Perkamų vienkartinių medicininių priemonių sąrašas</t>
  </si>
  <si>
    <t>Eil. Nr.</t>
  </si>
  <si>
    <t>Priemonės pavadinimas</t>
  </si>
  <si>
    <t>Orientacinis kiekis metams</t>
  </si>
  <si>
    <t>PVM tarifas %</t>
  </si>
  <si>
    <t>Gamintojas</t>
  </si>
  <si>
    <t>196</t>
  </si>
  <si>
    <t>197</t>
  </si>
  <si>
    <t>Pipetės stiklinės su patikra 1 ml</t>
  </si>
  <si>
    <t>Pipetės stiklinės su patikra 2 ml</t>
  </si>
  <si>
    <t>Vienkartiniai plastikiniai indeliai 60ml talpos, užsukami arba uždaromi dangčiu, skirti tepalų ir suspenzijų fasavimui, sterilus, individualiame įpakavime</t>
  </si>
  <si>
    <t>212</t>
  </si>
  <si>
    <t>Vnt. kaina EUR (su PVM)</t>
  </si>
  <si>
    <t>Viso kaina EUR (su PVM)</t>
  </si>
  <si>
    <t>Su K-EDTA antikoaguliantu (klinikiniam kraujo tyrimui), 500 mikrolitrų talpos</t>
  </si>
  <si>
    <t>iki 9000 vnt</t>
  </si>
  <si>
    <t>Su K-EDTA antikoaguliantu (klinikiniam kraujo tyrimui), 200 mikrolitrų talpos</t>
  </si>
  <si>
    <t>iki 200 vnt</t>
  </si>
  <si>
    <t>iki 13000 vnt</t>
  </si>
  <si>
    <t>iki 15000 vnt</t>
  </si>
  <si>
    <t>iki 300 pak</t>
  </si>
  <si>
    <t>iki 40 pak.</t>
  </si>
  <si>
    <t xml:space="preserve">iki 100 vnt </t>
  </si>
  <si>
    <t>iki 40000 vnt</t>
  </si>
  <si>
    <t>1. Vienkartiniai, plastikiniai;</t>
  </si>
  <si>
    <t>2. 200 ir 500 mikrolitrų talpos;</t>
  </si>
  <si>
    <t>3. Kamštelis specialus su 5 laipsniu užsriegiančiu mechanizmu, kuris iki minimumo sumažintu aerozolinį efektą;</t>
  </si>
  <si>
    <t>4. Mikromėgintuvėlio vidinis dugnas turi būti "U" raidės formos, užtikrinantis ėminio stabilumą tiek paėmimo, tiek transportavimo metu ir sumažinantis trombocitų agregacijos tikimybę;</t>
  </si>
  <si>
    <t>5. Kapiliarinė "end-to end" sistema, surinkta ir paruošta naudojimui;</t>
  </si>
  <si>
    <t>6. Gamintojas turi būti akredituotas pagal:</t>
  </si>
  <si>
    <t>6.1. ISO 9001 ir / arba ISO 9002 "Kokybės sistemos standartą";</t>
  </si>
  <si>
    <t>6.2. EN 46001 ir / arba EN 46002 "Medicininių gaminių kokybės sistemos standartą".</t>
  </si>
  <si>
    <t>119.1</t>
  </si>
  <si>
    <t>119.2</t>
  </si>
  <si>
    <t>119.3</t>
  </si>
  <si>
    <t>Viso 119 dalis</t>
  </si>
  <si>
    <t>137.1</t>
  </si>
  <si>
    <t>137.2</t>
  </si>
  <si>
    <t>137.3</t>
  </si>
  <si>
    <t>Viso 137 dalis</t>
  </si>
  <si>
    <t>143.1</t>
  </si>
  <si>
    <t>143.2</t>
  </si>
  <si>
    <t>143.3</t>
  </si>
  <si>
    <t>143.4</t>
  </si>
  <si>
    <t>143.5</t>
  </si>
  <si>
    <t>Viso 143 dalis</t>
  </si>
  <si>
    <t>iki 10 fl</t>
  </si>
  <si>
    <t>Anoskopo vienkartiniai antgaliai
Vienkartinis;
Skaidrus;
Pagamintas iš termoplastiko;
Individualiai supakuotas su distaline šviesolaidine homogeniška iliuminacija;
Paviršius mažinantis atspindžius plastikiniu obturatoriumi;
Vamzdelio ilgio gradacija iš vamzdelio vidaus;
Ilgis 80 ± 5 mm
Skersmuo 20 ± 2 mm</t>
  </si>
  <si>
    <t>231</t>
  </si>
  <si>
    <t>232</t>
  </si>
  <si>
    <t>234</t>
  </si>
  <si>
    <t>Heine Optotechnik GmbH&amp;Co.KG, Vokietija. Pr. kodas E-003.18.811</t>
  </si>
  <si>
    <t>Heine Optotechnik GmbH&amp;Co.KG, Vokietija. Pr. kodas E-003.19.811</t>
  </si>
  <si>
    <t>Heine Optotechnik GmbH&amp;Co.KG, Vokietija. Pr. kodas E-003.19.911</t>
  </si>
  <si>
    <t>HH, Vokietija. 1110101</t>
  </si>
  <si>
    <t>Mediplus, Indija</t>
  </si>
  <si>
    <t>LP, 190500</t>
  </si>
  <si>
    <t>LP, 191000</t>
  </si>
  <si>
    <t>LP, 192500</t>
  </si>
  <si>
    <t>LP, 195000</t>
  </si>
  <si>
    <t>Klinion, Olandija</t>
  </si>
  <si>
    <t>Optimum Medical</t>
  </si>
  <si>
    <t>HH, Vokietija.</t>
  </si>
  <si>
    <t>Kaltek, Italija</t>
  </si>
  <si>
    <t>Silikono aerozolis medicinos prietaisams sutepti - tinka guminiams ir plastikiniams gaminiams, chirurginiams instrumentams iki ir po sterilizacijos, 500 ml tūrio. Atsparus karščiui ne mažiau 200 laipsnių C. Fiziologiškai saugus bekvapis, CE sertifikatas</t>
  </si>
  <si>
    <t>Teleflex, Vokietija</t>
  </si>
  <si>
    <t>Strisets</t>
  </si>
  <si>
    <t>HH, Vokietija</t>
  </si>
  <si>
    <t>HMP</t>
  </si>
  <si>
    <t>Deltalab, 409726</t>
  </si>
  <si>
    <t>Deltalab, 407005</t>
  </si>
  <si>
    <t>Sarstedt, 20.1288</t>
  </si>
  <si>
    <t xml:space="preserve">Sarstedt, 20.1341 </t>
  </si>
  <si>
    <t>Strefa HTL,  7594</t>
  </si>
  <si>
    <t>Deltalab, 409526</t>
  </si>
  <si>
    <t>Marienfeld, 1902040</t>
  </si>
  <si>
    <t>Marienfeld, 1902060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</si>
</sst>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1"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b/>
      <sz val="12"/>
      <name val="Times New Roman"/>
      <family val="1"/>
      <charset val="186"/>
    </font>
    <font>
      <sz val="10"/>
      <name val="Times New Roman"/>
      <family val="1"/>
    </font>
    <font>
      <sz val="10"/>
      <name val="Calibri"/>
      <family val="2"/>
      <charset val="186"/>
    </font>
    <font>
      <sz val="10"/>
      <color indexed="10"/>
      <name val="Calibri"/>
      <family val="2"/>
      <charset val="186"/>
    </font>
    <font>
      <sz val="10"/>
      <name val="Calibri"/>
      <family val="2"/>
      <charset val="186"/>
      <scheme val="minor"/>
    </font>
    <font>
      <sz val="10"/>
      <color theme="1"/>
      <name val="Calibri"/>
      <family val="2"/>
      <charset val="186"/>
      <scheme val="minor"/>
    </font>
  </fonts>
  <fills count="4">
    <fill>
      <patternFill patternType="none"/>
    </fill>
    <fill>
      <patternFill patternType="gray125"/>
    </fill>
    <fill>
      <patternFill patternType="solid">
        <fgColor indexed="13"/>
        <bgColor indexed="64"/>
      </patternFill>
    </fill>
    <fill>
      <patternFill patternType="solid">
        <fgColor indexed="4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95">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Border="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wrapText="1"/>
    </xf>
    <xf numFmtId="49" fontId="1" fillId="0" borderId="0" xfId="0" applyNumberFormat="1" applyFont="1" applyBorder="1" applyAlignment="1">
      <alignment horizontal="center" vertical="top"/>
    </xf>
    <xf numFmtId="0" fontId="1" fillId="0" borderId="0" xfId="0" applyFont="1" applyBorder="1" applyAlignment="1">
      <alignment vertical="top"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3" fillId="3" borderId="1" xfId="0" applyNumberFormat="1" applyFont="1" applyFill="1" applyBorder="1" applyAlignment="1">
      <alignment horizontal="center" vertical="top" wrapText="1"/>
    </xf>
    <xf numFmtId="0" fontId="1" fillId="3" borderId="1" xfId="0" applyFont="1" applyFill="1" applyBorder="1" applyAlignment="1">
      <alignment vertical="top"/>
    </xf>
    <xf numFmtId="0" fontId="1" fillId="0" borderId="0" xfId="0" applyFont="1" applyAlignment="1">
      <alignment horizontal="center" vertical="top"/>
    </xf>
    <xf numFmtId="0" fontId="1" fillId="0" borderId="1" xfId="0" applyFont="1" applyBorder="1" applyAlignment="1">
      <alignment horizontal="center" vertical="top"/>
    </xf>
    <xf numFmtId="0" fontId="0" fillId="0" borderId="0" xfId="0" applyAlignment="1">
      <alignment horizontal="center"/>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49" fontId="3" fillId="2" borderId="1" xfId="0" applyNumberFormat="1" applyFont="1" applyFill="1" applyBorder="1" applyAlignment="1">
      <alignment horizontal="center" vertical="top"/>
    </xf>
    <xf numFmtId="49" fontId="4" fillId="0" borderId="1" xfId="0" applyNumberFormat="1" applyFont="1" applyFill="1" applyBorder="1" applyAlignment="1">
      <alignment horizontal="center" vertical="top"/>
    </xf>
    <xf numFmtId="0" fontId="1" fillId="0" borderId="1" xfId="0" applyFont="1" applyFill="1" applyBorder="1" applyAlignment="1">
      <alignment horizontal="center" vertical="top" wrapText="1"/>
    </xf>
    <xf numFmtId="0" fontId="1" fillId="0" borderId="0" xfId="0" applyFont="1" applyBorder="1" applyAlignment="1">
      <alignment horizontal="center" vertical="top" wrapText="1"/>
    </xf>
    <xf numFmtId="0" fontId="0" fillId="0" borderId="0" xfId="0" applyAlignment="1">
      <alignment wrapText="1"/>
    </xf>
    <xf numFmtId="0" fontId="8" fillId="0" borderId="0" xfId="0" applyFont="1"/>
    <xf numFmtId="0" fontId="1" fillId="0" borderId="1" xfId="0" applyFont="1" applyFill="1" applyBorder="1" applyAlignment="1">
      <alignment horizontal="left" vertical="top" wrapText="1"/>
    </xf>
    <xf numFmtId="0" fontId="3" fillId="0" borderId="2" xfId="0" applyFont="1" applyBorder="1" applyAlignment="1">
      <alignment horizontal="center" vertical="top" wrapText="1"/>
    </xf>
    <xf numFmtId="0" fontId="5" fillId="2" borderId="2" xfId="0" applyFont="1" applyFill="1" applyBorder="1" applyAlignment="1">
      <alignment vertical="top"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3" fillId="0" borderId="2" xfId="0" applyFont="1" applyBorder="1" applyAlignment="1">
      <alignment horizontal="center" vertical="top" wrapText="1"/>
    </xf>
    <xf numFmtId="0" fontId="9" fillId="0" borderId="0" xfId="0" applyFont="1" applyAlignment="1">
      <alignment vertical="top"/>
    </xf>
    <xf numFmtId="0" fontId="0" fillId="0" borderId="0" xfId="0" applyAlignment="1">
      <alignment horizontal="right"/>
    </xf>
    <xf numFmtId="0" fontId="3" fillId="0" borderId="1" xfId="0" applyFont="1" applyBorder="1" applyAlignment="1">
      <alignment horizontal="center"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2" fillId="0" borderId="0" xfId="0" applyFont="1" applyAlignment="1">
      <alignment horizontal="center" vertical="top"/>
    </xf>
    <xf numFmtId="0" fontId="9" fillId="0" borderId="0" xfId="0" applyFont="1" applyAlignment="1">
      <alignment horizontal="center" vertical="top"/>
    </xf>
    <xf numFmtId="4" fontId="1" fillId="0" borderId="0" xfId="0" applyNumberFormat="1" applyFont="1" applyAlignment="1">
      <alignment horizontal="center" vertical="top"/>
    </xf>
    <xf numFmtId="4" fontId="2" fillId="0" borderId="0" xfId="0" applyNumberFormat="1" applyFont="1" applyAlignment="1">
      <alignment horizontal="center" vertical="top"/>
    </xf>
    <xf numFmtId="4" fontId="3" fillId="0" borderId="1" xfId="0" applyNumberFormat="1" applyFont="1" applyBorder="1" applyAlignment="1">
      <alignment horizontal="center" vertical="top" wrapText="1"/>
    </xf>
    <xf numFmtId="4" fontId="1" fillId="2" borderId="1" xfId="0" applyNumberFormat="1" applyFont="1" applyFill="1" applyBorder="1" applyAlignment="1">
      <alignment horizontal="center" vertical="top"/>
    </xf>
    <xf numFmtId="4" fontId="1" fillId="0" borderId="1" xfId="0" applyNumberFormat="1" applyFont="1" applyBorder="1" applyAlignment="1">
      <alignment horizontal="center" vertical="top"/>
    </xf>
    <xf numFmtId="4" fontId="9" fillId="0" borderId="0" xfId="0" applyNumberFormat="1" applyFont="1" applyAlignment="1">
      <alignment horizontal="center" vertical="top"/>
    </xf>
    <xf numFmtId="4" fontId="1" fillId="0" borderId="1" xfId="0" applyNumberFormat="1" applyFont="1" applyFill="1" applyBorder="1" applyAlignment="1">
      <alignment horizontal="center" vertical="top"/>
    </xf>
    <xf numFmtId="0" fontId="9" fillId="0" borderId="0" xfId="0" applyFont="1" applyFill="1" applyAlignment="1">
      <alignment vertical="top"/>
    </xf>
    <xf numFmtId="9" fontId="1" fillId="0" borderId="1" xfId="0" applyNumberFormat="1" applyFont="1" applyFill="1" applyBorder="1" applyAlignment="1">
      <alignment horizontal="center" vertical="top"/>
    </xf>
    <xf numFmtId="4" fontId="1" fillId="0" borderId="1" xfId="1" applyNumberFormat="1" applyFont="1" applyFill="1" applyBorder="1" applyAlignment="1">
      <alignment horizontal="center" vertical="top"/>
    </xf>
    <xf numFmtId="0" fontId="1" fillId="0" borderId="0" xfId="0" applyFont="1" applyFill="1" applyAlignment="1">
      <alignment vertical="top"/>
    </xf>
    <xf numFmtId="4" fontId="0" fillId="0" borderId="0" xfId="0" applyNumberFormat="1" applyAlignment="1">
      <alignment horizontal="center"/>
    </xf>
    <xf numFmtId="2" fontId="1" fillId="0" borderId="1" xfId="0" applyNumberFormat="1" applyFont="1" applyBorder="1" applyAlignment="1">
      <alignment horizontal="center" vertical="top"/>
    </xf>
    <xf numFmtId="0" fontId="3" fillId="0" borderId="2" xfId="0" applyFont="1" applyFill="1" applyBorder="1" applyAlignment="1">
      <alignment horizontal="right"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49" fontId="3"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49" fontId="6"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vertical="top" wrapText="1"/>
    </xf>
    <xf numFmtId="2" fontId="1" fillId="3" borderId="1" xfId="0" applyNumberFormat="1" applyFont="1" applyFill="1" applyBorder="1" applyAlignment="1">
      <alignment vertical="top"/>
    </xf>
    <xf numFmtId="0" fontId="1" fillId="0" borderId="1" xfId="0" applyFont="1" applyFill="1" applyBorder="1" applyAlignment="1">
      <alignment horizontal="justify" vertical="top" wrapText="1"/>
    </xf>
    <xf numFmtId="0" fontId="1" fillId="0" borderId="2" xfId="0" applyFont="1" applyFill="1" applyBorder="1" applyAlignment="1">
      <alignment horizontal="justify" vertical="top" wrapText="1"/>
    </xf>
    <xf numFmtId="4" fontId="4" fillId="0" borderId="1" xfId="0" applyNumberFormat="1" applyFont="1" applyFill="1" applyBorder="1" applyAlignment="1">
      <alignment horizontal="center" vertical="top"/>
    </xf>
    <xf numFmtId="0" fontId="1" fillId="0" borderId="1" xfId="0" applyFont="1" applyFill="1" applyBorder="1" applyAlignment="1">
      <alignment vertical="top" wrapText="1" shrinkToFit="1"/>
    </xf>
    <xf numFmtId="0" fontId="1" fillId="0" borderId="1" xfId="0" applyFont="1" applyFill="1" applyBorder="1" applyAlignment="1">
      <alignment horizontal="left" vertical="top" wrapText="1" shrinkToFit="1"/>
    </xf>
    <xf numFmtId="49" fontId="1" fillId="0" borderId="1" xfId="0" applyNumberFormat="1" applyFont="1" applyFill="1" applyBorder="1" applyAlignment="1">
      <alignment horizontal="center" vertical="top"/>
    </xf>
    <xf numFmtId="0" fontId="1" fillId="0" borderId="1" xfId="0" applyFont="1" applyBorder="1" applyAlignment="1">
      <alignmen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0" fillId="0" borderId="1" xfId="0" applyBorder="1" applyAlignment="1">
      <alignment horizontal="center" vertical="top" wrapText="1"/>
    </xf>
    <xf numFmtId="0" fontId="1" fillId="0" borderId="1" xfId="0" applyFont="1" applyFill="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Border="1" applyAlignment="1">
      <alignment horizontal="left" vertical="top" wrapText="1"/>
    </xf>
    <xf numFmtId="0" fontId="5" fillId="3" borderId="2" xfId="0" applyFont="1" applyFill="1"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righ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election activeCell="V16" sqref="V16"/>
    </sheetView>
  </sheetViews>
  <sheetFormatPr defaultRowHeight="12.75" x14ac:dyDescent="0.2"/>
  <cols>
    <col min="11" max="11" width="10.28515625" customWidth="1"/>
    <col min="12" max="12" width="7.5703125" customWidth="1"/>
    <col min="15" max="15" width="13" customWidth="1"/>
  </cols>
  <sheetData>
    <row r="1" spans="1:15" ht="22.5" x14ac:dyDescent="0.2">
      <c r="A1" s="5"/>
      <c r="B1" s="6" t="s">
        <v>85</v>
      </c>
      <c r="C1" s="7"/>
      <c r="D1" s="7"/>
      <c r="E1" s="7"/>
      <c r="F1" s="7"/>
      <c r="G1" s="7"/>
      <c r="H1" s="7"/>
      <c r="I1" s="7"/>
      <c r="J1" s="7"/>
      <c r="K1" s="3"/>
      <c r="L1" s="8"/>
      <c r="M1" s="8"/>
      <c r="N1" s="6" t="s">
        <v>18</v>
      </c>
    </row>
    <row r="2" spans="1:15" ht="22.5" x14ac:dyDescent="0.2">
      <c r="A2" s="5"/>
      <c r="B2" s="9"/>
      <c r="C2" s="7"/>
      <c r="D2" s="7"/>
      <c r="E2" s="7"/>
      <c r="F2" s="7"/>
      <c r="G2" s="7"/>
      <c r="H2" s="7"/>
      <c r="I2" s="7"/>
      <c r="J2" s="7"/>
      <c r="K2" s="3"/>
      <c r="L2" s="8"/>
      <c r="M2" s="8"/>
      <c r="N2" s="8"/>
      <c r="O2" s="6"/>
    </row>
    <row r="3" spans="1:15" x14ac:dyDescent="0.2">
      <c r="A3" s="10"/>
      <c r="B3" s="11"/>
      <c r="C3" s="11"/>
      <c r="D3" s="11"/>
      <c r="E3" s="11"/>
      <c r="F3" s="11"/>
      <c r="G3" s="11"/>
      <c r="H3" s="11"/>
      <c r="I3" s="11"/>
      <c r="J3" s="11"/>
      <c r="K3" s="3"/>
      <c r="L3" s="4"/>
      <c r="M3" s="4"/>
      <c r="N3" s="4"/>
      <c r="O3" s="4"/>
    </row>
    <row r="4" spans="1:15" ht="51" x14ac:dyDescent="0.2">
      <c r="A4" s="12" t="s">
        <v>86</v>
      </c>
      <c r="B4" s="83" t="s">
        <v>87</v>
      </c>
      <c r="C4" s="84"/>
      <c r="D4" s="84"/>
      <c r="E4" s="84"/>
      <c r="F4" s="84"/>
      <c r="G4" s="84"/>
      <c r="H4" s="84"/>
      <c r="I4" s="84"/>
      <c r="J4" s="84"/>
      <c r="K4" s="13" t="s">
        <v>88</v>
      </c>
      <c r="L4" s="13" t="s">
        <v>89</v>
      </c>
      <c r="M4" s="13" t="s">
        <v>97</v>
      </c>
      <c r="N4" s="13" t="s">
        <v>98</v>
      </c>
      <c r="O4" s="13" t="s">
        <v>90</v>
      </c>
    </row>
    <row r="5" spans="1:15" x14ac:dyDescent="0.2">
      <c r="A5" s="14" t="s">
        <v>30</v>
      </c>
      <c r="B5" s="85" t="s">
        <v>21</v>
      </c>
      <c r="C5" s="86"/>
      <c r="D5" s="86"/>
      <c r="E5" s="86"/>
      <c r="F5" s="86"/>
      <c r="G5" s="86"/>
      <c r="H5" s="86"/>
      <c r="I5" s="86"/>
      <c r="J5" s="86"/>
      <c r="K5" s="15"/>
      <c r="L5" s="16"/>
      <c r="M5" s="16"/>
      <c r="N5" s="16"/>
      <c r="O5" s="16"/>
    </row>
    <row r="6" spans="1:15" x14ac:dyDescent="0.2">
      <c r="A6" s="24"/>
      <c r="B6" s="87" t="s">
        <v>22</v>
      </c>
      <c r="C6" s="82"/>
      <c r="D6" s="82"/>
      <c r="E6" s="82"/>
      <c r="F6" s="82"/>
      <c r="G6" s="82"/>
      <c r="H6" s="82"/>
      <c r="I6" s="82"/>
      <c r="J6" s="82"/>
      <c r="K6" s="21"/>
      <c r="L6" s="17"/>
      <c r="M6" s="17"/>
      <c r="N6" s="17"/>
      <c r="O6" s="17"/>
    </row>
    <row r="7" spans="1:15" x14ac:dyDescent="0.2">
      <c r="A7" s="24"/>
      <c r="B7" s="82" t="s">
        <v>109</v>
      </c>
      <c r="C7" s="82"/>
      <c r="D7" s="82"/>
      <c r="E7" s="82"/>
      <c r="F7" s="82"/>
      <c r="G7" s="82"/>
      <c r="H7" s="82"/>
      <c r="I7" s="82"/>
      <c r="J7" s="82"/>
      <c r="K7" s="21"/>
      <c r="L7" s="17"/>
      <c r="M7" s="17"/>
      <c r="N7" s="17"/>
      <c r="O7" s="17"/>
    </row>
    <row r="8" spans="1:15" x14ac:dyDescent="0.2">
      <c r="A8" s="24"/>
      <c r="B8" s="82" t="s">
        <v>110</v>
      </c>
      <c r="C8" s="82"/>
      <c r="D8" s="82"/>
      <c r="E8" s="82"/>
      <c r="F8" s="82"/>
      <c r="G8" s="82"/>
      <c r="H8" s="82"/>
      <c r="I8" s="82"/>
      <c r="J8" s="82"/>
      <c r="K8" s="21"/>
      <c r="L8" s="17"/>
      <c r="M8" s="17"/>
      <c r="N8" s="17"/>
      <c r="O8" s="17"/>
    </row>
    <row r="9" spans="1:15" ht="30.75" customHeight="1" x14ac:dyDescent="0.2">
      <c r="A9" s="24"/>
      <c r="B9" s="82" t="s">
        <v>111</v>
      </c>
      <c r="C9" s="82"/>
      <c r="D9" s="82"/>
      <c r="E9" s="82"/>
      <c r="F9" s="82"/>
      <c r="G9" s="82"/>
      <c r="H9" s="82"/>
      <c r="I9" s="82"/>
      <c r="J9" s="82"/>
      <c r="K9" s="21"/>
      <c r="L9" s="17"/>
      <c r="M9" s="17"/>
      <c r="N9" s="17"/>
      <c r="O9" s="17"/>
    </row>
    <row r="10" spans="1:15" ht="28.5" customHeight="1" x14ac:dyDescent="0.2">
      <c r="A10" s="24"/>
      <c r="B10" s="88" t="s">
        <v>112</v>
      </c>
      <c r="C10" s="89"/>
      <c r="D10" s="89"/>
      <c r="E10" s="89"/>
      <c r="F10" s="89"/>
      <c r="G10" s="89"/>
      <c r="H10" s="89"/>
      <c r="I10" s="89"/>
      <c r="J10" s="90"/>
      <c r="K10" s="21"/>
      <c r="L10" s="17"/>
      <c r="M10" s="17"/>
      <c r="N10" s="17"/>
      <c r="O10" s="17"/>
    </row>
    <row r="11" spans="1:15" x14ac:dyDescent="0.2">
      <c r="A11" s="24"/>
      <c r="B11" s="82" t="s">
        <v>113</v>
      </c>
      <c r="C11" s="82"/>
      <c r="D11" s="82"/>
      <c r="E11" s="82"/>
      <c r="F11" s="82"/>
      <c r="G11" s="82"/>
      <c r="H11" s="82"/>
      <c r="I11" s="82"/>
      <c r="J11" s="82"/>
      <c r="K11" s="21"/>
      <c r="L11" s="17"/>
      <c r="M11" s="17"/>
      <c r="N11" s="17"/>
      <c r="O11" s="17"/>
    </row>
    <row r="12" spans="1:15" x14ac:dyDescent="0.2">
      <c r="A12" s="24"/>
      <c r="B12" s="82" t="s">
        <v>114</v>
      </c>
      <c r="C12" s="82"/>
      <c r="D12" s="82"/>
      <c r="E12" s="82"/>
      <c r="F12" s="82"/>
      <c r="G12" s="82"/>
      <c r="H12" s="82"/>
      <c r="I12" s="82"/>
      <c r="J12" s="82"/>
      <c r="K12" s="21"/>
      <c r="L12" s="17"/>
      <c r="M12" s="17"/>
      <c r="N12" s="17"/>
      <c r="O12" s="17"/>
    </row>
    <row r="13" spans="1:15" x14ac:dyDescent="0.2">
      <c r="A13" s="24"/>
      <c r="B13" s="82" t="s">
        <v>115</v>
      </c>
      <c r="C13" s="82"/>
      <c r="D13" s="82"/>
      <c r="E13" s="82"/>
      <c r="F13" s="82"/>
      <c r="G13" s="82"/>
      <c r="H13" s="82"/>
      <c r="I13" s="82"/>
      <c r="J13" s="82"/>
      <c r="K13" s="21"/>
      <c r="L13" s="17"/>
      <c r="M13" s="17"/>
      <c r="N13" s="17"/>
      <c r="O13" s="17"/>
    </row>
    <row r="14" spans="1:15" x14ac:dyDescent="0.2">
      <c r="A14" s="24"/>
      <c r="B14" s="82" t="s">
        <v>116</v>
      </c>
      <c r="C14" s="82"/>
      <c r="D14" s="82"/>
      <c r="E14" s="82"/>
      <c r="F14" s="82"/>
      <c r="G14" s="82"/>
      <c r="H14" s="82"/>
      <c r="I14" s="82"/>
      <c r="J14" s="82"/>
      <c r="K14" s="21"/>
      <c r="L14" s="17"/>
      <c r="M14" s="17"/>
      <c r="N14" s="17"/>
      <c r="O14" s="17"/>
    </row>
    <row r="15" spans="1:15" x14ac:dyDescent="0.2">
      <c r="A15" s="25" t="s">
        <v>31</v>
      </c>
      <c r="B15" s="87" t="s">
        <v>23</v>
      </c>
      <c r="C15" s="82"/>
      <c r="D15" s="82"/>
      <c r="E15" s="82"/>
      <c r="F15" s="82"/>
      <c r="G15" s="82"/>
      <c r="H15" s="82"/>
      <c r="I15" s="82"/>
      <c r="J15" s="82"/>
      <c r="K15" s="21"/>
      <c r="L15" s="17"/>
      <c r="M15" s="17"/>
      <c r="N15" s="17"/>
      <c r="O15" s="17"/>
    </row>
    <row r="16" spans="1:15" ht="25.5" x14ac:dyDescent="0.2">
      <c r="A16" s="24" t="s">
        <v>32</v>
      </c>
      <c r="B16" s="87" t="s">
        <v>101</v>
      </c>
      <c r="C16" s="82"/>
      <c r="D16" s="82"/>
      <c r="E16" s="82"/>
      <c r="F16" s="82"/>
      <c r="G16" s="82"/>
      <c r="H16" s="82"/>
      <c r="I16" s="82"/>
      <c r="J16" s="82"/>
      <c r="K16" s="21" t="s">
        <v>100</v>
      </c>
      <c r="L16" s="63">
        <v>5</v>
      </c>
      <c r="M16" s="63">
        <v>0.13650000000000001</v>
      </c>
      <c r="N16" s="60">
        <v>1228.5</v>
      </c>
      <c r="O16" s="62" t="s">
        <v>156</v>
      </c>
    </row>
    <row r="17" spans="1:15" ht="25.5" x14ac:dyDescent="0.2">
      <c r="A17" s="24" t="s">
        <v>33</v>
      </c>
      <c r="B17" s="87" t="s">
        <v>99</v>
      </c>
      <c r="C17" s="82"/>
      <c r="D17" s="82"/>
      <c r="E17" s="82"/>
      <c r="F17" s="82"/>
      <c r="G17" s="82"/>
      <c r="H17" s="82"/>
      <c r="I17" s="82"/>
      <c r="J17" s="82"/>
      <c r="K17" s="21" t="s">
        <v>6</v>
      </c>
      <c r="L17" s="63">
        <v>5</v>
      </c>
      <c r="M17" s="63">
        <v>0.14699999999999999</v>
      </c>
      <c r="N17" s="60">
        <v>88.2</v>
      </c>
      <c r="O17" s="62" t="s">
        <v>157</v>
      </c>
    </row>
    <row r="18" spans="1:15" ht="25.5" x14ac:dyDescent="0.2">
      <c r="A18" s="23" t="s">
        <v>34</v>
      </c>
      <c r="B18" s="82" t="s">
        <v>24</v>
      </c>
      <c r="C18" s="82"/>
      <c r="D18" s="82"/>
      <c r="E18" s="82"/>
      <c r="F18" s="82"/>
      <c r="G18" s="82"/>
      <c r="H18" s="82"/>
      <c r="I18" s="82"/>
      <c r="J18" s="82"/>
      <c r="K18" s="21" t="s">
        <v>17</v>
      </c>
      <c r="L18" s="63">
        <v>5</v>
      </c>
      <c r="M18" s="63">
        <v>6.3E-2</v>
      </c>
      <c r="N18" s="60">
        <v>226.8</v>
      </c>
      <c r="O18" s="62" t="s">
        <v>158</v>
      </c>
    </row>
    <row r="19" spans="1:15" ht="26.25" customHeight="1" x14ac:dyDescent="0.2">
      <c r="A19" s="24"/>
      <c r="B19" s="88" t="s">
        <v>28</v>
      </c>
      <c r="C19" s="89"/>
      <c r="D19" s="89"/>
      <c r="E19" s="89"/>
      <c r="F19" s="89"/>
      <c r="G19" s="89"/>
      <c r="H19" s="89"/>
      <c r="I19" s="89"/>
      <c r="J19" s="90"/>
      <c r="K19" s="21"/>
      <c r="L19" s="17"/>
      <c r="M19" s="17"/>
      <c r="N19" s="17"/>
      <c r="O19" s="17"/>
    </row>
    <row r="20" spans="1:15" x14ac:dyDescent="0.2">
      <c r="A20" s="24"/>
      <c r="B20" s="82" t="s">
        <v>25</v>
      </c>
      <c r="C20" s="82"/>
      <c r="D20" s="82"/>
      <c r="E20" s="82"/>
      <c r="F20" s="82"/>
      <c r="G20" s="82"/>
      <c r="H20" s="82"/>
      <c r="I20" s="82"/>
      <c r="J20" s="82"/>
      <c r="K20" s="21"/>
      <c r="L20" s="17"/>
      <c r="M20" s="17"/>
      <c r="N20" s="17"/>
      <c r="O20" s="17"/>
    </row>
    <row r="21" spans="1:15" x14ac:dyDescent="0.2">
      <c r="A21" s="24"/>
      <c r="B21" s="82" t="s">
        <v>26</v>
      </c>
      <c r="C21" s="82"/>
      <c r="D21" s="82"/>
      <c r="E21" s="82"/>
      <c r="F21" s="82"/>
      <c r="G21" s="82"/>
      <c r="H21" s="82"/>
      <c r="I21" s="82"/>
      <c r="J21" s="82"/>
      <c r="K21" s="21"/>
      <c r="L21" s="17"/>
      <c r="M21" s="17"/>
      <c r="N21" s="17"/>
      <c r="O21" s="17"/>
    </row>
    <row r="22" spans="1:15" x14ac:dyDescent="0.2">
      <c r="A22" s="24"/>
      <c r="B22" s="82" t="s">
        <v>27</v>
      </c>
      <c r="C22" s="82"/>
      <c r="D22" s="82"/>
      <c r="E22" s="82"/>
      <c r="F22" s="82"/>
      <c r="G22" s="82"/>
      <c r="H22" s="82"/>
      <c r="I22" s="82"/>
      <c r="J22" s="82"/>
      <c r="K22" s="21"/>
      <c r="L22" s="17"/>
      <c r="M22" s="17"/>
      <c r="N22" s="17"/>
      <c r="O22" s="17"/>
    </row>
    <row r="23" spans="1:15" ht="26.25" customHeight="1" x14ac:dyDescent="0.2">
      <c r="A23" s="24"/>
      <c r="B23" s="88" t="s">
        <v>29</v>
      </c>
      <c r="C23" s="89"/>
      <c r="D23" s="89"/>
      <c r="E23" s="89"/>
      <c r="F23" s="89"/>
      <c r="G23" s="89"/>
      <c r="H23" s="89"/>
      <c r="I23" s="89"/>
      <c r="J23" s="90"/>
      <c r="K23" s="21"/>
      <c r="L23" s="17"/>
      <c r="M23" s="17"/>
      <c r="N23" s="17"/>
      <c r="O23" s="17"/>
    </row>
    <row r="24" spans="1:15" ht="16.5" customHeight="1" x14ac:dyDescent="0.2">
      <c r="A24" s="18" t="s">
        <v>20</v>
      </c>
      <c r="B24" s="92" t="s">
        <v>35</v>
      </c>
      <c r="C24" s="93"/>
      <c r="D24" s="93"/>
      <c r="E24" s="93"/>
      <c r="F24" s="93"/>
      <c r="G24" s="93"/>
      <c r="H24" s="93"/>
      <c r="I24" s="93"/>
      <c r="J24" s="94"/>
      <c r="K24" s="27"/>
      <c r="L24" s="19"/>
      <c r="M24" s="19"/>
      <c r="N24" s="75">
        <f>SUM(N16:N23)</f>
        <v>1543.5</v>
      </c>
      <c r="O24" s="19"/>
    </row>
    <row r="26" spans="1:15" ht="64.5" customHeight="1" x14ac:dyDescent="0.2">
      <c r="B26" s="91" t="s">
        <v>41</v>
      </c>
      <c r="C26" s="91"/>
      <c r="D26" s="91"/>
      <c r="E26" s="91"/>
      <c r="F26" s="91"/>
      <c r="G26" s="91"/>
      <c r="H26" s="91"/>
      <c r="I26" s="91"/>
      <c r="J26" s="91"/>
    </row>
  </sheetData>
  <mergeCells count="22">
    <mergeCell ref="B26:J26"/>
    <mergeCell ref="B16:J16"/>
    <mergeCell ref="B22:J22"/>
    <mergeCell ref="B23:J23"/>
    <mergeCell ref="B20:J20"/>
    <mergeCell ref="B21:J21"/>
    <mergeCell ref="B18:J18"/>
    <mergeCell ref="B24:J24"/>
    <mergeCell ref="B19:J19"/>
    <mergeCell ref="B10:J10"/>
    <mergeCell ref="B11:J11"/>
    <mergeCell ref="B12:J12"/>
    <mergeCell ref="B17:J17"/>
    <mergeCell ref="B13:J13"/>
    <mergeCell ref="B14:J14"/>
    <mergeCell ref="B15:J15"/>
    <mergeCell ref="B9:J9"/>
    <mergeCell ref="B4:J4"/>
    <mergeCell ref="B5:J5"/>
    <mergeCell ref="B6:J6"/>
    <mergeCell ref="B7:J7"/>
    <mergeCell ref="B8:J8"/>
  </mergeCells>
  <phoneticPr fontId="0" type="noConversion"/>
  <pageMargins left="0.51181102362204722" right="0.5118110236220472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Normal="100" workbookViewId="0">
      <pane ySplit="4" topLeftCell="A5" activePane="bottomLeft" state="frozen"/>
      <selection pane="bottomLeft" activeCell="B36" sqref="B36"/>
    </sheetView>
  </sheetViews>
  <sheetFormatPr defaultColWidth="9.140625" defaultRowHeight="12.75" x14ac:dyDescent="0.2"/>
  <cols>
    <col min="1" max="1" width="9.140625" style="41"/>
    <col min="2" max="2" width="73.140625" style="41" customWidth="1"/>
    <col min="3" max="3" width="13.140625" style="41" customWidth="1"/>
    <col min="4" max="4" width="11.7109375" style="47" customWidth="1"/>
    <col min="5" max="5" width="11.5703125" style="47" customWidth="1"/>
    <col min="6" max="6" width="11.5703125" style="53" customWidth="1"/>
    <col min="7" max="7" width="18.140625" style="47" customWidth="1"/>
    <col min="8" max="16384" width="9.140625" style="41"/>
  </cols>
  <sheetData>
    <row r="1" spans="1:7" x14ac:dyDescent="0.2">
      <c r="A1" s="1"/>
      <c r="B1" s="2"/>
      <c r="C1" s="3"/>
      <c r="D1" s="20"/>
      <c r="E1" s="20"/>
      <c r="F1" s="48"/>
      <c r="G1" s="20"/>
    </row>
    <row r="2" spans="1:7" ht="22.5" x14ac:dyDescent="0.2">
      <c r="A2" s="5"/>
      <c r="B2" s="6" t="s">
        <v>85</v>
      </c>
      <c r="C2" s="3"/>
      <c r="D2" s="20"/>
      <c r="E2" s="20"/>
      <c r="F2" s="49" t="s">
        <v>18</v>
      </c>
    </row>
    <row r="3" spans="1:7" ht="22.5" x14ac:dyDescent="0.2">
      <c r="A3" s="5"/>
      <c r="B3" s="9"/>
      <c r="C3" s="3"/>
      <c r="D3" s="20"/>
      <c r="E3" s="20"/>
      <c r="F3" s="48"/>
      <c r="G3" s="46"/>
    </row>
    <row r="4" spans="1:7" ht="38.25" x14ac:dyDescent="0.2">
      <c r="A4" s="12" t="s">
        <v>86</v>
      </c>
      <c r="B4" s="40" t="s">
        <v>87</v>
      </c>
      <c r="C4" s="37" t="s">
        <v>88</v>
      </c>
      <c r="D4" s="43" t="s">
        <v>89</v>
      </c>
      <c r="E4" s="43" t="s">
        <v>97</v>
      </c>
      <c r="F4" s="50" t="s">
        <v>98</v>
      </c>
      <c r="G4" s="43" t="s">
        <v>90</v>
      </c>
    </row>
    <row r="5" spans="1:7" ht="13.9" customHeight="1" x14ac:dyDescent="0.2">
      <c r="A5" s="38"/>
      <c r="B5" s="38" t="s">
        <v>48</v>
      </c>
      <c r="C5" s="15"/>
      <c r="D5" s="15"/>
      <c r="E5" s="15"/>
      <c r="F5" s="51"/>
      <c r="G5" s="15"/>
    </row>
    <row r="6" spans="1:7" s="55" customFormat="1" ht="14.25" customHeight="1" x14ac:dyDescent="0.2">
      <c r="A6" s="68" t="s">
        <v>50</v>
      </c>
      <c r="B6" s="71" t="s">
        <v>49</v>
      </c>
      <c r="C6" s="65" t="s">
        <v>16</v>
      </c>
      <c r="D6" s="65">
        <v>5</v>
      </c>
      <c r="E6" s="65">
        <v>1.197E-2</v>
      </c>
      <c r="F6" s="54">
        <f>+E6*60000</f>
        <v>718.19999999999993</v>
      </c>
      <c r="G6" s="65" t="s">
        <v>139</v>
      </c>
    </row>
    <row r="7" spans="1:7" s="55" customFormat="1" ht="12.75" customHeight="1" x14ac:dyDescent="0.2">
      <c r="A7" s="67" t="s">
        <v>52</v>
      </c>
      <c r="B7" s="71" t="s">
        <v>51</v>
      </c>
      <c r="C7" s="70" t="s">
        <v>0</v>
      </c>
      <c r="D7" s="65">
        <v>5</v>
      </c>
      <c r="E7" s="65">
        <v>9.6600000000000005E-2</v>
      </c>
      <c r="F7" s="54">
        <v>966</v>
      </c>
      <c r="G7" s="65" t="s">
        <v>140</v>
      </c>
    </row>
    <row r="8" spans="1:7" s="55" customFormat="1" ht="12.75" customHeight="1" x14ac:dyDescent="0.2">
      <c r="A8" s="67" t="s">
        <v>54</v>
      </c>
      <c r="B8" s="71" t="s">
        <v>12</v>
      </c>
      <c r="C8" s="70" t="s">
        <v>105</v>
      </c>
      <c r="D8" s="65">
        <v>5</v>
      </c>
      <c r="E8" s="65">
        <v>0.35699999999999998</v>
      </c>
      <c r="F8" s="54">
        <f>+E8*300</f>
        <v>107.1</v>
      </c>
      <c r="G8" s="65" t="s">
        <v>145</v>
      </c>
    </row>
    <row r="9" spans="1:7" s="55" customFormat="1" ht="12.75" customHeight="1" x14ac:dyDescent="0.2">
      <c r="A9" s="67" t="s">
        <v>55</v>
      </c>
      <c r="B9" s="77" t="s">
        <v>53</v>
      </c>
      <c r="C9" s="70" t="s">
        <v>106</v>
      </c>
      <c r="D9" s="65">
        <v>5</v>
      </c>
      <c r="E9" s="65">
        <v>0.74</v>
      </c>
      <c r="F9" s="54">
        <v>29.4</v>
      </c>
      <c r="G9" s="65" t="s">
        <v>145</v>
      </c>
    </row>
    <row r="10" spans="1:7" s="55" customFormat="1" ht="37.5" customHeight="1" x14ac:dyDescent="0.2">
      <c r="A10" s="67" t="s">
        <v>57</v>
      </c>
      <c r="B10" s="71" t="s">
        <v>14</v>
      </c>
      <c r="C10" s="70" t="s">
        <v>13</v>
      </c>
      <c r="D10" s="65">
        <v>5</v>
      </c>
      <c r="E10" s="65">
        <v>9.4500000000000001E-2</v>
      </c>
      <c r="F10" s="54">
        <f>+E10*7000</f>
        <v>661.5</v>
      </c>
      <c r="G10" s="65" t="s">
        <v>146</v>
      </c>
    </row>
    <row r="11" spans="1:7" s="55" customFormat="1" ht="27" customHeight="1" x14ac:dyDescent="0.2">
      <c r="A11" s="67" t="s">
        <v>62</v>
      </c>
      <c r="B11" s="71" t="s">
        <v>56</v>
      </c>
      <c r="C11" s="70" t="s">
        <v>10</v>
      </c>
      <c r="D11" s="65">
        <v>5</v>
      </c>
      <c r="E11" s="65">
        <v>8.4000000000000005E-2</v>
      </c>
      <c r="F11" s="54">
        <f>+E11*3000</f>
        <v>252.00000000000003</v>
      </c>
      <c r="G11" s="65" t="s">
        <v>147</v>
      </c>
    </row>
    <row r="12" spans="1:7" s="55" customFormat="1" ht="15" customHeight="1" x14ac:dyDescent="0.2">
      <c r="A12" s="67" t="s">
        <v>63</v>
      </c>
      <c r="B12" s="76" t="s">
        <v>58</v>
      </c>
      <c r="C12" s="70"/>
      <c r="D12" s="65"/>
      <c r="E12" s="65"/>
      <c r="F12" s="54"/>
      <c r="G12" s="65"/>
    </row>
    <row r="13" spans="1:7" s="55" customFormat="1" x14ac:dyDescent="0.2">
      <c r="A13" s="66" t="s">
        <v>117</v>
      </c>
      <c r="B13" s="76" t="s">
        <v>59</v>
      </c>
      <c r="C13" s="70" t="s">
        <v>10</v>
      </c>
      <c r="D13" s="65">
        <v>5</v>
      </c>
      <c r="E13" s="65">
        <v>0.378</v>
      </c>
      <c r="F13" s="54">
        <f>+E13*3000</f>
        <v>1134</v>
      </c>
      <c r="G13" s="65" t="s">
        <v>148</v>
      </c>
    </row>
    <row r="14" spans="1:7" s="55" customFormat="1" x14ac:dyDescent="0.2">
      <c r="A14" s="66" t="s">
        <v>118</v>
      </c>
      <c r="B14" s="76" t="s">
        <v>60</v>
      </c>
      <c r="C14" s="70" t="s">
        <v>8</v>
      </c>
      <c r="D14" s="65">
        <v>5</v>
      </c>
      <c r="E14" s="65">
        <v>0.378</v>
      </c>
      <c r="F14" s="54">
        <f>+E14*120</f>
        <v>45.36</v>
      </c>
      <c r="G14" s="65" t="s">
        <v>148</v>
      </c>
    </row>
    <row r="15" spans="1:7" s="55" customFormat="1" x14ac:dyDescent="0.2">
      <c r="A15" s="66" t="s">
        <v>119</v>
      </c>
      <c r="B15" s="76" t="s">
        <v>61</v>
      </c>
      <c r="C15" s="70" t="s">
        <v>1</v>
      </c>
      <c r="D15" s="65">
        <v>5</v>
      </c>
      <c r="E15" s="65">
        <v>0.378</v>
      </c>
      <c r="F15" s="54">
        <f>+E15*1600</f>
        <v>604.79999999999995</v>
      </c>
      <c r="G15" s="65" t="s">
        <v>148</v>
      </c>
    </row>
    <row r="16" spans="1:7" s="55" customFormat="1" x14ac:dyDescent="0.2">
      <c r="A16" s="66"/>
      <c r="B16" s="61" t="s">
        <v>120</v>
      </c>
      <c r="C16" s="70"/>
      <c r="D16" s="65"/>
      <c r="E16" s="65"/>
      <c r="F16" s="78">
        <f>SUM(F13:F15)</f>
        <v>1784.1599999999999</v>
      </c>
      <c r="G16" s="65"/>
    </row>
    <row r="17" spans="1:7" s="55" customFormat="1" ht="39" customHeight="1" x14ac:dyDescent="0.2">
      <c r="A17" s="67" t="s">
        <v>64</v>
      </c>
      <c r="B17" s="73" t="s">
        <v>149</v>
      </c>
      <c r="C17" s="70" t="s">
        <v>3</v>
      </c>
      <c r="D17" s="65">
        <v>21</v>
      </c>
      <c r="E17" s="65">
        <v>7.26</v>
      </c>
      <c r="F17" s="54">
        <f>+E17*24</f>
        <v>174.24</v>
      </c>
      <c r="G17" s="65" t="s">
        <v>150</v>
      </c>
    </row>
    <row r="18" spans="1:7" s="55" customFormat="1" ht="20.25" customHeight="1" x14ac:dyDescent="0.2">
      <c r="A18" s="67" t="s">
        <v>65</v>
      </c>
      <c r="B18" s="71" t="s">
        <v>15</v>
      </c>
      <c r="C18" s="65" t="s">
        <v>7</v>
      </c>
      <c r="D18" s="65">
        <v>5</v>
      </c>
      <c r="E18" s="65">
        <v>0.14699999999999999</v>
      </c>
      <c r="F18" s="54">
        <f>+E18*6000</f>
        <v>882</v>
      </c>
      <c r="G18" s="65" t="s">
        <v>151</v>
      </c>
    </row>
    <row r="19" spans="1:7" s="55" customFormat="1" ht="26.25" customHeight="1" x14ac:dyDescent="0.2">
      <c r="A19" s="67" t="s">
        <v>71</v>
      </c>
      <c r="B19" s="71" t="s">
        <v>66</v>
      </c>
      <c r="C19" s="65"/>
      <c r="D19" s="65"/>
      <c r="E19" s="65"/>
      <c r="F19" s="54"/>
      <c r="G19" s="65"/>
    </row>
    <row r="20" spans="1:7" s="55" customFormat="1" ht="13.9" customHeight="1" x14ac:dyDescent="0.2">
      <c r="A20" s="69" t="s">
        <v>121</v>
      </c>
      <c r="B20" s="79" t="s">
        <v>67</v>
      </c>
      <c r="C20" s="70" t="s">
        <v>107</v>
      </c>
      <c r="D20" s="65">
        <v>21</v>
      </c>
      <c r="E20" s="65">
        <v>1.365</v>
      </c>
      <c r="F20" s="54">
        <f>+E20*100</f>
        <v>136.5</v>
      </c>
      <c r="G20" s="65" t="s">
        <v>147</v>
      </c>
    </row>
    <row r="21" spans="1:7" s="55" customFormat="1" ht="13.9" customHeight="1" x14ac:dyDescent="0.2">
      <c r="A21" s="69" t="s">
        <v>122</v>
      </c>
      <c r="B21" s="79" t="s">
        <v>68</v>
      </c>
      <c r="C21" s="70" t="s">
        <v>107</v>
      </c>
      <c r="D21" s="65">
        <v>21</v>
      </c>
      <c r="E21" s="65">
        <v>1.4490000000000001</v>
      </c>
      <c r="F21" s="54">
        <f>+E21*100</f>
        <v>144.9</v>
      </c>
      <c r="G21" s="65" t="s">
        <v>147</v>
      </c>
    </row>
    <row r="22" spans="1:7" s="55" customFormat="1" ht="13.9" customHeight="1" x14ac:dyDescent="0.2">
      <c r="A22" s="69" t="s">
        <v>123</v>
      </c>
      <c r="B22" s="79" t="s">
        <v>69</v>
      </c>
      <c r="C22" s="70" t="s">
        <v>9</v>
      </c>
      <c r="D22" s="65">
        <v>21</v>
      </c>
      <c r="E22" s="65">
        <v>4.0949999999999998</v>
      </c>
      <c r="F22" s="54">
        <f>+E22*30</f>
        <v>122.85</v>
      </c>
      <c r="G22" s="65" t="s">
        <v>152</v>
      </c>
    </row>
    <row r="23" spans="1:7" s="55" customFormat="1" ht="13.9" customHeight="1" x14ac:dyDescent="0.2">
      <c r="A23" s="69"/>
      <c r="B23" s="61" t="s">
        <v>124</v>
      </c>
      <c r="C23" s="70"/>
      <c r="D23" s="65"/>
      <c r="E23" s="65"/>
      <c r="F23" s="78">
        <f>SUM(F20:F22)</f>
        <v>404.25</v>
      </c>
      <c r="G23" s="65"/>
    </row>
    <row r="24" spans="1:7" s="55" customFormat="1" ht="14.25" customHeight="1" x14ac:dyDescent="0.2">
      <c r="A24" s="68" t="s">
        <v>72</v>
      </c>
      <c r="B24" s="80" t="s">
        <v>70</v>
      </c>
      <c r="C24" s="65" t="s">
        <v>108</v>
      </c>
      <c r="D24" s="65">
        <v>5</v>
      </c>
      <c r="E24" s="65">
        <v>6.7200000000000003E-3</v>
      </c>
      <c r="F24" s="54">
        <f>+E24*40000</f>
        <v>268.8</v>
      </c>
      <c r="G24" s="65" t="s">
        <v>153</v>
      </c>
    </row>
    <row r="25" spans="1:7" s="55" customFormat="1" ht="27.75" customHeight="1" x14ac:dyDescent="0.2">
      <c r="A25" s="68" t="s">
        <v>80</v>
      </c>
      <c r="B25" s="72" t="s">
        <v>73</v>
      </c>
      <c r="C25" s="65"/>
      <c r="D25" s="65"/>
      <c r="E25" s="65"/>
      <c r="F25" s="54"/>
      <c r="G25" s="65"/>
    </row>
    <row r="26" spans="1:7" s="55" customFormat="1" ht="13.9" customHeight="1" x14ac:dyDescent="0.2">
      <c r="A26" s="81" t="s">
        <v>125</v>
      </c>
      <c r="B26" s="72" t="s">
        <v>74</v>
      </c>
      <c r="C26" s="65" t="s">
        <v>5</v>
      </c>
      <c r="D26" s="65">
        <v>5</v>
      </c>
      <c r="E26" s="65">
        <v>0.54600000000000004</v>
      </c>
      <c r="F26" s="54">
        <v>273</v>
      </c>
      <c r="G26" s="65" t="s">
        <v>141</v>
      </c>
    </row>
    <row r="27" spans="1:7" s="55" customFormat="1" ht="13.9" customHeight="1" x14ac:dyDescent="0.2">
      <c r="A27" s="81" t="s">
        <v>126</v>
      </c>
      <c r="B27" s="72" t="s">
        <v>75</v>
      </c>
      <c r="C27" s="65" t="s">
        <v>5</v>
      </c>
      <c r="D27" s="65">
        <v>5</v>
      </c>
      <c r="E27" s="65">
        <v>0.63</v>
      </c>
      <c r="F27" s="54">
        <v>315</v>
      </c>
      <c r="G27" s="65" t="s">
        <v>142</v>
      </c>
    </row>
    <row r="28" spans="1:7" s="55" customFormat="1" x14ac:dyDescent="0.2">
      <c r="A28" s="81" t="s">
        <v>127</v>
      </c>
      <c r="B28" s="72" t="s">
        <v>76</v>
      </c>
      <c r="C28" s="65" t="s">
        <v>2</v>
      </c>
      <c r="D28" s="65">
        <v>5</v>
      </c>
      <c r="E28" s="65">
        <v>1.5329999999999999</v>
      </c>
      <c r="F28" s="54">
        <v>613.20000000000005</v>
      </c>
      <c r="G28" s="65" t="s">
        <v>143</v>
      </c>
    </row>
    <row r="29" spans="1:7" s="55" customFormat="1" x14ac:dyDescent="0.2">
      <c r="A29" s="81" t="s">
        <v>128</v>
      </c>
      <c r="B29" s="72" t="s">
        <v>77</v>
      </c>
      <c r="C29" s="65" t="s">
        <v>5</v>
      </c>
      <c r="D29" s="65">
        <v>5</v>
      </c>
      <c r="E29" s="65">
        <v>1.5329999999999999</v>
      </c>
      <c r="F29" s="54">
        <v>766.5</v>
      </c>
      <c r="G29" s="65" t="s">
        <v>143</v>
      </c>
    </row>
    <row r="30" spans="1:7" s="55" customFormat="1" x14ac:dyDescent="0.2">
      <c r="A30" s="81" t="s">
        <v>129</v>
      </c>
      <c r="B30" s="72" t="s">
        <v>78</v>
      </c>
      <c r="C30" s="65" t="s">
        <v>102</v>
      </c>
      <c r="D30" s="65">
        <v>5</v>
      </c>
      <c r="E30" s="65">
        <v>2.016</v>
      </c>
      <c r="F30" s="54">
        <v>403.2</v>
      </c>
      <c r="G30" s="65" t="s">
        <v>144</v>
      </c>
    </row>
    <row r="31" spans="1:7" s="55" customFormat="1" x14ac:dyDescent="0.2">
      <c r="A31" s="68"/>
      <c r="B31" s="61" t="s">
        <v>130</v>
      </c>
      <c r="C31" s="65"/>
      <c r="D31" s="65"/>
      <c r="E31" s="65"/>
      <c r="F31" s="78">
        <f>SUM(F26:F30)</f>
        <v>2370.9</v>
      </c>
      <c r="G31" s="65"/>
    </row>
    <row r="32" spans="1:7" s="55" customFormat="1" ht="12.75" customHeight="1" x14ac:dyDescent="0.2">
      <c r="A32" s="68" t="s">
        <v>83</v>
      </c>
      <c r="B32" s="72" t="s">
        <v>79</v>
      </c>
      <c r="C32" s="70" t="s">
        <v>104</v>
      </c>
      <c r="D32" s="65">
        <v>21</v>
      </c>
      <c r="E32" s="65">
        <v>2.0570000000000001E-2</v>
      </c>
      <c r="F32" s="54">
        <v>308.55</v>
      </c>
      <c r="G32" s="65" t="s">
        <v>152</v>
      </c>
    </row>
    <row r="33" spans="1:7" s="55" customFormat="1" ht="15" customHeight="1" x14ac:dyDescent="0.2">
      <c r="A33" s="68" t="s">
        <v>84</v>
      </c>
      <c r="B33" s="72" t="s">
        <v>81</v>
      </c>
      <c r="C33" s="70" t="s">
        <v>82</v>
      </c>
      <c r="D33" s="65">
        <v>5</v>
      </c>
      <c r="E33" s="65">
        <v>1.155</v>
      </c>
      <c r="F33" s="54">
        <f>+E33*12</f>
        <v>13.86</v>
      </c>
      <c r="G33" s="65" t="s">
        <v>155</v>
      </c>
    </row>
    <row r="34" spans="1:7" s="55" customFormat="1" ht="15.75" customHeight="1" x14ac:dyDescent="0.2">
      <c r="A34" s="68" t="s">
        <v>43</v>
      </c>
      <c r="B34" s="72" t="s">
        <v>42</v>
      </c>
      <c r="C34" s="70" t="s">
        <v>131</v>
      </c>
      <c r="D34" s="65">
        <v>5</v>
      </c>
      <c r="E34" s="65">
        <v>2.7090000000000001</v>
      </c>
      <c r="F34" s="54">
        <f>+E34*10</f>
        <v>27.09</v>
      </c>
      <c r="G34" s="65" t="s">
        <v>148</v>
      </c>
    </row>
    <row r="35" spans="1:7" s="55" customFormat="1" ht="15" customHeight="1" x14ac:dyDescent="0.2">
      <c r="A35" s="67" t="s">
        <v>45</v>
      </c>
      <c r="B35" s="74" t="s">
        <v>44</v>
      </c>
      <c r="C35" s="70" t="s">
        <v>103</v>
      </c>
      <c r="D35" s="65">
        <v>5</v>
      </c>
      <c r="E35" s="65">
        <v>7.5600000000000001E-2</v>
      </c>
      <c r="F35" s="54">
        <v>982.8</v>
      </c>
      <c r="G35" s="65" t="s">
        <v>152</v>
      </c>
    </row>
    <row r="36" spans="1:7" s="58" customFormat="1" ht="119.25" customHeight="1" x14ac:dyDescent="0.2">
      <c r="A36" s="64" t="s">
        <v>40</v>
      </c>
      <c r="B36" s="71" t="s">
        <v>36</v>
      </c>
      <c r="C36" s="65" t="s">
        <v>11</v>
      </c>
      <c r="D36" s="56">
        <v>0.05</v>
      </c>
      <c r="E36" s="65">
        <v>2.14</v>
      </c>
      <c r="F36" s="57">
        <f>E36*1500</f>
        <v>3210</v>
      </c>
      <c r="G36" s="70" t="s">
        <v>136</v>
      </c>
    </row>
    <row r="37" spans="1:7" s="58" customFormat="1" ht="119.25" customHeight="1" x14ac:dyDescent="0.2">
      <c r="A37" s="64" t="s">
        <v>91</v>
      </c>
      <c r="B37" s="71" t="s">
        <v>37</v>
      </c>
      <c r="C37" s="65" t="s">
        <v>19</v>
      </c>
      <c r="D37" s="56">
        <v>0.05</v>
      </c>
      <c r="E37" s="65">
        <v>1.56</v>
      </c>
      <c r="F37" s="57">
        <f>E37*100</f>
        <v>156</v>
      </c>
      <c r="G37" s="70" t="s">
        <v>137</v>
      </c>
    </row>
    <row r="38" spans="1:7" s="58" customFormat="1" ht="117" customHeight="1" x14ac:dyDescent="0.2">
      <c r="A38" s="64" t="s">
        <v>92</v>
      </c>
      <c r="B38" s="71" t="s">
        <v>132</v>
      </c>
      <c r="C38" s="65" t="s">
        <v>47</v>
      </c>
      <c r="D38" s="56">
        <v>0.05</v>
      </c>
      <c r="E38" s="65">
        <v>1.1499999999999999</v>
      </c>
      <c r="F38" s="57">
        <f>E38*300</f>
        <v>345</v>
      </c>
      <c r="G38" s="70" t="s">
        <v>138</v>
      </c>
    </row>
    <row r="40" spans="1:7" x14ac:dyDescent="0.2">
      <c r="B40"/>
      <c r="C40"/>
    </row>
    <row r="41" spans="1:7" x14ac:dyDescent="0.2">
      <c r="B41"/>
      <c r="C41"/>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election activeCell="B34" sqref="B34"/>
    </sheetView>
  </sheetViews>
  <sheetFormatPr defaultRowHeight="12.75" x14ac:dyDescent="0.2"/>
  <cols>
    <col min="2" max="2" width="72.7109375" style="32" customWidth="1"/>
    <col min="3" max="3" width="11.5703125" style="32" customWidth="1"/>
    <col min="4" max="5" width="9.140625" style="22"/>
    <col min="6" max="6" width="9.140625" style="59"/>
    <col min="7" max="7" width="12.28515625" style="22" customWidth="1"/>
  </cols>
  <sheetData>
    <row r="1" spans="1:7" x14ac:dyDescent="0.2">
      <c r="A1" s="1"/>
      <c r="B1" s="2"/>
      <c r="C1" s="31"/>
      <c r="D1" s="20"/>
      <c r="E1" s="20"/>
      <c r="F1" s="48"/>
      <c r="G1" s="20"/>
    </row>
    <row r="2" spans="1:7" ht="22.5" x14ac:dyDescent="0.2">
      <c r="A2" s="5"/>
      <c r="B2" s="6" t="s">
        <v>85</v>
      </c>
      <c r="C2" s="31"/>
      <c r="D2" s="20"/>
      <c r="E2" s="20"/>
      <c r="F2" s="49" t="s">
        <v>18</v>
      </c>
    </row>
    <row r="3" spans="1:7" ht="22.5" x14ac:dyDescent="0.2">
      <c r="A3" s="5"/>
      <c r="B3" s="9"/>
      <c r="C3" s="31"/>
      <c r="D3" s="20"/>
      <c r="E3" s="20"/>
      <c r="F3" s="48"/>
      <c r="G3" s="46"/>
    </row>
    <row r="4" spans="1:7" ht="51" x14ac:dyDescent="0.2">
      <c r="A4" s="12" t="s">
        <v>86</v>
      </c>
      <c r="B4" s="35" t="s">
        <v>87</v>
      </c>
      <c r="C4" s="13" t="s">
        <v>88</v>
      </c>
      <c r="D4" s="44" t="s">
        <v>89</v>
      </c>
      <c r="E4" s="44" t="s">
        <v>97</v>
      </c>
      <c r="F4" s="50" t="s">
        <v>98</v>
      </c>
      <c r="G4" s="44" t="s">
        <v>90</v>
      </c>
    </row>
    <row r="5" spans="1:7" ht="15.75" x14ac:dyDescent="0.2">
      <c r="A5" s="28"/>
      <c r="B5" s="36" t="s">
        <v>38</v>
      </c>
      <c r="C5" s="26"/>
      <c r="D5" s="15"/>
      <c r="E5" s="15"/>
      <c r="F5" s="51"/>
      <c r="G5" s="15"/>
    </row>
    <row r="6" spans="1:7" ht="25.5" x14ac:dyDescent="0.2">
      <c r="A6" s="29" t="s">
        <v>96</v>
      </c>
      <c r="B6" s="34" t="s">
        <v>39</v>
      </c>
      <c r="C6" s="30" t="s">
        <v>5</v>
      </c>
      <c r="D6" s="21">
        <v>5</v>
      </c>
      <c r="E6" s="21">
        <v>8.4000000000000005E-2</v>
      </c>
      <c r="F6" s="52">
        <f>+E6*500</f>
        <v>42</v>
      </c>
      <c r="G6" s="45" t="s">
        <v>154</v>
      </c>
    </row>
    <row r="7" spans="1:7" ht="25.5" x14ac:dyDescent="0.2">
      <c r="A7" s="29" t="s">
        <v>133</v>
      </c>
      <c r="B7" s="34" t="s">
        <v>93</v>
      </c>
      <c r="C7" s="30" t="s">
        <v>4</v>
      </c>
      <c r="D7" s="21">
        <v>21</v>
      </c>
      <c r="E7" s="21">
        <v>8.4700000000000006</v>
      </c>
      <c r="F7" s="52">
        <f>+E7*2</f>
        <v>16.940000000000001</v>
      </c>
      <c r="G7" s="62" t="s">
        <v>160</v>
      </c>
    </row>
    <row r="8" spans="1:7" ht="25.5" x14ac:dyDescent="0.2">
      <c r="A8" s="29" t="s">
        <v>134</v>
      </c>
      <c r="B8" s="34" t="s">
        <v>94</v>
      </c>
      <c r="C8" s="30" t="s">
        <v>4</v>
      </c>
      <c r="D8" s="21">
        <v>21</v>
      </c>
      <c r="E8" s="21">
        <v>8.4700000000000006</v>
      </c>
      <c r="F8" s="52">
        <f>+E8*2</f>
        <v>16.940000000000001</v>
      </c>
      <c r="G8" s="62" t="s">
        <v>161</v>
      </c>
    </row>
    <row r="9" spans="1:7" s="33" customFormat="1" ht="25.5" x14ac:dyDescent="0.2">
      <c r="A9" s="29" t="s">
        <v>135</v>
      </c>
      <c r="B9" s="39" t="s">
        <v>95</v>
      </c>
      <c r="C9" s="30" t="s">
        <v>46</v>
      </c>
      <c r="D9" s="21">
        <v>5</v>
      </c>
      <c r="E9" s="21">
        <v>7.9799999999999996E-2</v>
      </c>
      <c r="F9" s="52">
        <f>+E9*2000</f>
        <v>159.6</v>
      </c>
      <c r="G9" s="62" t="s">
        <v>159</v>
      </c>
    </row>
    <row r="11" spans="1:7" x14ac:dyDescent="0.2">
      <c r="B11" s="42"/>
      <c r="C11"/>
    </row>
    <row r="12" spans="1:7" x14ac:dyDescent="0.2">
      <c r="B12"/>
      <c r="C12"/>
    </row>
  </sheetData>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12 gr.</vt:lpstr>
      <vt:lpstr>kt. priemones</vt:lpstr>
      <vt:lpstr>vaistines tara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Inga Rinkeviciene</cp:lastModifiedBy>
  <cp:lastPrinted>2017-01-03T12:38:48Z</cp:lastPrinted>
  <dcterms:created xsi:type="dcterms:W3CDTF">2014-09-12T11:27:58Z</dcterms:created>
  <dcterms:modified xsi:type="dcterms:W3CDTF">2017-03-01T07:30:17Z</dcterms:modified>
</cp:coreProperties>
</file>